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40.3.50\AuditoriaInterna\08-AUDITORIA FURV 2025\0000_CCAA FURV 2025\LIQ. PRESSUPOST + RT FURV 2025\"/>
    </mc:Choice>
  </mc:AlternateContent>
  <xr:revisionPtr revIDLastSave="0" documentId="8_{3BFAFBF4-C19E-4FEC-BC66-DAC846BC0603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I. Liq. Pressupost INGRESSOS" sheetId="13" r:id="rId1"/>
    <sheet name="II. Liq. Pressupost DESPESES" sheetId="14" r:id="rId2"/>
    <sheet name="III. Resultat pressupostari" sheetId="15" r:id="rId3"/>
    <sheet name="CONCILIACIÓ" sheetId="16" r:id="rId4"/>
  </sheets>
  <definedNames>
    <definedName name="_xlnm._FilterDatabase" localSheetId="0" hidden="1">'I. Liq. Pressupost INGRESSOS'!$A$1:$I$51</definedName>
    <definedName name="_xlnm._FilterDatabase" localSheetId="1" hidden="1">'II. Liq. Pressupost DESPESES'!$A$1:$I$62</definedName>
    <definedName name="_xlnm.Print_Area" localSheetId="0">'I. Liq. Pressupost INGRESSOS'!$A$1:$I$53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14" l="1"/>
  <c r="F46" i="14"/>
  <c r="G46" i="14"/>
  <c r="C46" i="14"/>
  <c r="D44" i="14"/>
  <c r="I44" i="14"/>
  <c r="H44" i="14"/>
  <c r="E49" i="13" l="1"/>
  <c r="F49" i="13"/>
  <c r="G49" i="13"/>
  <c r="C49" i="13"/>
  <c r="I48" i="13"/>
  <c r="H48" i="13"/>
  <c r="D48" i="13"/>
  <c r="I47" i="13"/>
  <c r="H47" i="13"/>
  <c r="D47" i="13"/>
  <c r="F27" i="13"/>
  <c r="F17" i="13"/>
  <c r="I11" i="13"/>
  <c r="H11" i="13"/>
  <c r="D11" i="13"/>
  <c r="D12" i="15"/>
  <c r="C12" i="15"/>
  <c r="B12" i="15"/>
  <c r="C7" i="15"/>
  <c r="B7" i="15"/>
  <c r="D6" i="15"/>
  <c r="D5" i="15"/>
  <c r="D7" i="15" s="1"/>
  <c r="G60" i="14"/>
  <c r="F60" i="14"/>
  <c r="E60" i="14"/>
  <c r="C60" i="14"/>
  <c r="I59" i="14"/>
  <c r="I60" i="14" s="1"/>
  <c r="H59" i="14"/>
  <c r="H60" i="14" s="1"/>
  <c r="D59" i="14"/>
  <c r="D60" i="14" s="1"/>
  <c r="G58" i="14"/>
  <c r="F58" i="14"/>
  <c r="E58" i="14"/>
  <c r="C58" i="14"/>
  <c r="I57" i="14"/>
  <c r="I58" i="14" s="1"/>
  <c r="H57" i="14"/>
  <c r="H58" i="14" s="1"/>
  <c r="D57" i="14"/>
  <c r="D58" i="14" s="1"/>
  <c r="G56" i="14"/>
  <c r="F56" i="14"/>
  <c r="E56" i="14"/>
  <c r="C56" i="14"/>
  <c r="I55" i="14"/>
  <c r="I56" i="14" s="1"/>
  <c r="H55" i="14"/>
  <c r="H56" i="14" s="1"/>
  <c r="D55" i="14"/>
  <c r="D56" i="14" s="1"/>
  <c r="G54" i="14"/>
  <c r="F54" i="14"/>
  <c r="E54" i="14"/>
  <c r="E61" i="14" s="1"/>
  <c r="C54" i="14"/>
  <c r="I53" i="14"/>
  <c r="I54" i="14" s="1"/>
  <c r="H53" i="14"/>
  <c r="H54" i="14" s="1"/>
  <c r="D53" i="14"/>
  <c r="D54" i="14" s="1"/>
  <c r="G51" i="14"/>
  <c r="F51" i="14"/>
  <c r="E51" i="14"/>
  <c r="C51" i="14"/>
  <c r="I50" i="14"/>
  <c r="I51" i="14" s="1"/>
  <c r="H50" i="14"/>
  <c r="H51" i="14" s="1"/>
  <c r="D50" i="14"/>
  <c r="D51" i="14" s="1"/>
  <c r="G49" i="14"/>
  <c r="F49" i="14"/>
  <c r="E49" i="14"/>
  <c r="C49" i="14"/>
  <c r="I48" i="14"/>
  <c r="H48" i="14"/>
  <c r="D48" i="14"/>
  <c r="I47" i="14"/>
  <c r="I49" i="14" s="1"/>
  <c r="H47" i="14"/>
  <c r="D47" i="14"/>
  <c r="C52" i="14"/>
  <c r="I45" i="14"/>
  <c r="I46" i="14" s="1"/>
  <c r="H45" i="14"/>
  <c r="H46" i="14" s="1"/>
  <c r="D45" i="14"/>
  <c r="D46" i="14" s="1"/>
  <c r="G42" i="14"/>
  <c r="G43" i="14" s="1"/>
  <c r="F42" i="14"/>
  <c r="F43" i="14" s="1"/>
  <c r="E42" i="14"/>
  <c r="E43" i="14" s="1"/>
  <c r="C42" i="14"/>
  <c r="C43" i="14" s="1"/>
  <c r="I41" i="14"/>
  <c r="I42" i="14" s="1"/>
  <c r="I43" i="14" s="1"/>
  <c r="H41" i="14"/>
  <c r="H42" i="14" s="1"/>
  <c r="H43" i="14" s="1"/>
  <c r="D41" i="14"/>
  <c r="D42" i="14" s="1"/>
  <c r="D43" i="14" s="1"/>
  <c r="G39" i="14"/>
  <c r="F39" i="14"/>
  <c r="E39" i="14"/>
  <c r="C39" i="14"/>
  <c r="I38" i="14"/>
  <c r="I39" i="14" s="1"/>
  <c r="H38" i="14"/>
  <c r="H39" i="14" s="1"/>
  <c r="D38" i="14"/>
  <c r="D39" i="14" s="1"/>
  <c r="G37" i="14"/>
  <c r="F37" i="14"/>
  <c r="E37" i="14"/>
  <c r="C37" i="14"/>
  <c r="I36" i="14"/>
  <c r="I37" i="14" s="1"/>
  <c r="H36" i="14"/>
  <c r="H37" i="14" s="1"/>
  <c r="D36" i="14"/>
  <c r="D37" i="14" s="1"/>
  <c r="G35" i="14"/>
  <c r="F35" i="14"/>
  <c r="E35" i="14"/>
  <c r="C35" i="14"/>
  <c r="I34" i="14"/>
  <c r="H34" i="14"/>
  <c r="D34" i="14"/>
  <c r="I33" i="14"/>
  <c r="H33" i="14"/>
  <c r="D33" i="14"/>
  <c r="I32" i="14"/>
  <c r="H32" i="14"/>
  <c r="D32" i="14"/>
  <c r="I31" i="14"/>
  <c r="H31" i="14"/>
  <c r="D31" i="14"/>
  <c r="I30" i="14"/>
  <c r="H30" i="14"/>
  <c r="D30" i="14"/>
  <c r="I29" i="14"/>
  <c r="H29" i="14"/>
  <c r="D29" i="14"/>
  <c r="I28" i="14"/>
  <c r="H28" i="14"/>
  <c r="D28" i="14"/>
  <c r="I27" i="14"/>
  <c r="H27" i="14"/>
  <c r="D27" i="14"/>
  <c r="I26" i="14"/>
  <c r="H26" i="14"/>
  <c r="D26" i="14"/>
  <c r="I25" i="14"/>
  <c r="H25" i="14"/>
  <c r="D25" i="14"/>
  <c r="I24" i="14"/>
  <c r="H24" i="14"/>
  <c r="D24" i="14"/>
  <c r="I23" i="14"/>
  <c r="H23" i="14"/>
  <c r="D23" i="14"/>
  <c r="I22" i="14"/>
  <c r="H22" i="14"/>
  <c r="D22" i="14"/>
  <c r="I21" i="14"/>
  <c r="H21" i="14"/>
  <c r="D21" i="14"/>
  <c r="I20" i="14"/>
  <c r="H20" i="14"/>
  <c r="D20" i="14"/>
  <c r="I19" i="14"/>
  <c r="H19" i="14"/>
  <c r="D19" i="14"/>
  <c r="I18" i="14"/>
  <c r="H18" i="14"/>
  <c r="D18" i="14"/>
  <c r="I17" i="14"/>
  <c r="H17" i="14"/>
  <c r="D17" i="14"/>
  <c r="G16" i="14"/>
  <c r="F16" i="14"/>
  <c r="E16" i="14"/>
  <c r="C16" i="14"/>
  <c r="I15" i="14"/>
  <c r="I16" i="14" s="1"/>
  <c r="H15" i="14"/>
  <c r="H16" i="14" s="1"/>
  <c r="D15" i="14"/>
  <c r="D16" i="14" s="1"/>
  <c r="G14" i="14"/>
  <c r="F14" i="14"/>
  <c r="E14" i="14"/>
  <c r="I13" i="14"/>
  <c r="H13" i="14"/>
  <c r="D13" i="14"/>
  <c r="I12" i="14"/>
  <c r="H12" i="14"/>
  <c r="D12" i="14"/>
  <c r="I11" i="14"/>
  <c r="H11" i="14"/>
  <c r="D11" i="14"/>
  <c r="I10" i="14"/>
  <c r="H10" i="14"/>
  <c r="D10" i="14"/>
  <c r="I9" i="14"/>
  <c r="H9" i="14"/>
  <c r="C9" i="14"/>
  <c r="D9" i="14" s="1"/>
  <c r="G7" i="14"/>
  <c r="F7" i="14"/>
  <c r="E7" i="14"/>
  <c r="C7" i="14"/>
  <c r="I6" i="14"/>
  <c r="I7" i="14" s="1"/>
  <c r="H6" i="14"/>
  <c r="H7" i="14" s="1"/>
  <c r="D6" i="14"/>
  <c r="D7" i="14" s="1"/>
  <c r="G5" i="14"/>
  <c r="F5" i="14"/>
  <c r="E5" i="14"/>
  <c r="E8" i="14" s="1"/>
  <c r="C5" i="14"/>
  <c r="C8" i="14" s="1"/>
  <c r="I4" i="14"/>
  <c r="H4" i="14"/>
  <c r="D4" i="14"/>
  <c r="I3" i="14"/>
  <c r="H3" i="14"/>
  <c r="D3" i="14"/>
  <c r="I2" i="14"/>
  <c r="H2" i="14"/>
  <c r="D2" i="14"/>
  <c r="I46" i="13"/>
  <c r="H46" i="13"/>
  <c r="D46" i="13"/>
  <c r="G45" i="13"/>
  <c r="F45" i="13"/>
  <c r="E45" i="13"/>
  <c r="C45" i="13"/>
  <c r="I44" i="13"/>
  <c r="H44" i="13"/>
  <c r="D44" i="13"/>
  <c r="I43" i="13"/>
  <c r="H43" i="13"/>
  <c r="D43" i="13"/>
  <c r="G42" i="13"/>
  <c r="F42" i="13"/>
  <c r="E42" i="13"/>
  <c r="C42" i="13"/>
  <c r="I41" i="13"/>
  <c r="I42" i="13" s="1"/>
  <c r="H41" i="13"/>
  <c r="H42" i="13" s="1"/>
  <c r="D41" i="13"/>
  <c r="D42" i="13" s="1"/>
  <c r="G39" i="13"/>
  <c r="F39" i="13"/>
  <c r="E39" i="13"/>
  <c r="C39" i="13"/>
  <c r="I38" i="13"/>
  <c r="I39" i="13" s="1"/>
  <c r="H38" i="13"/>
  <c r="H39" i="13" s="1"/>
  <c r="D38" i="13"/>
  <c r="D39" i="13" s="1"/>
  <c r="G37" i="13"/>
  <c r="F37" i="13"/>
  <c r="E37" i="13"/>
  <c r="C37" i="13"/>
  <c r="I36" i="13"/>
  <c r="H36" i="13"/>
  <c r="D36" i="13"/>
  <c r="I35" i="13"/>
  <c r="H35" i="13"/>
  <c r="D35" i="13"/>
  <c r="I34" i="13"/>
  <c r="H34" i="13"/>
  <c r="D34" i="13"/>
  <c r="G33" i="13"/>
  <c r="F33" i="13"/>
  <c r="E33" i="13"/>
  <c r="C33" i="13"/>
  <c r="I32" i="13"/>
  <c r="I33" i="13" s="1"/>
  <c r="H32" i="13"/>
  <c r="H33" i="13" s="1"/>
  <c r="D32" i="13"/>
  <c r="D33" i="13" s="1"/>
  <c r="G31" i="13"/>
  <c r="F31" i="13"/>
  <c r="E31" i="13"/>
  <c r="C31" i="13"/>
  <c r="I30" i="13"/>
  <c r="H30" i="13"/>
  <c r="D30" i="13"/>
  <c r="I29" i="13"/>
  <c r="H29" i="13"/>
  <c r="D29" i="13"/>
  <c r="I28" i="13"/>
  <c r="H28" i="13"/>
  <c r="D28" i="13"/>
  <c r="G27" i="13"/>
  <c r="E27" i="13"/>
  <c r="C27" i="13"/>
  <c r="I26" i="13"/>
  <c r="H26" i="13"/>
  <c r="D26" i="13"/>
  <c r="I25" i="13"/>
  <c r="H25" i="13"/>
  <c r="D25" i="13"/>
  <c r="I24" i="13"/>
  <c r="H24" i="13"/>
  <c r="D24" i="13"/>
  <c r="I23" i="13"/>
  <c r="H23" i="13"/>
  <c r="D23" i="13"/>
  <c r="I22" i="13"/>
  <c r="H22" i="13"/>
  <c r="D22" i="13"/>
  <c r="I21" i="13"/>
  <c r="H21" i="13"/>
  <c r="D21" i="13"/>
  <c r="G20" i="13"/>
  <c r="F20" i="13"/>
  <c r="E20" i="13"/>
  <c r="C20" i="13"/>
  <c r="I19" i="13"/>
  <c r="H19" i="13"/>
  <c r="D19" i="13"/>
  <c r="I18" i="13"/>
  <c r="H18" i="13"/>
  <c r="D18" i="13"/>
  <c r="G17" i="13"/>
  <c r="E17" i="13"/>
  <c r="C17" i="13"/>
  <c r="I16" i="13"/>
  <c r="H16" i="13"/>
  <c r="I15" i="13"/>
  <c r="H15" i="13"/>
  <c r="D15" i="13"/>
  <c r="I14" i="13"/>
  <c r="H14" i="13"/>
  <c r="D14" i="13"/>
  <c r="I13" i="13"/>
  <c r="H13" i="13"/>
  <c r="D13" i="13"/>
  <c r="I12" i="13"/>
  <c r="H12" i="13"/>
  <c r="D12" i="13"/>
  <c r="I10" i="13"/>
  <c r="H10" i="13"/>
  <c r="D10" i="13"/>
  <c r="G9" i="13"/>
  <c r="F9" i="13"/>
  <c r="E9" i="13"/>
  <c r="C9" i="13"/>
  <c r="I8" i="13"/>
  <c r="H8" i="13"/>
  <c r="D8" i="13"/>
  <c r="I7" i="13"/>
  <c r="H7" i="13"/>
  <c r="D7" i="13"/>
  <c r="I6" i="13"/>
  <c r="H6" i="13"/>
  <c r="D6" i="13"/>
  <c r="G4" i="13"/>
  <c r="G5" i="13" s="1"/>
  <c r="F4" i="13"/>
  <c r="F5" i="13" s="1"/>
  <c r="E4" i="13"/>
  <c r="E5" i="13" s="1"/>
  <c r="C4" i="13"/>
  <c r="C5" i="13" s="1"/>
  <c r="I3" i="13"/>
  <c r="H3" i="13"/>
  <c r="D3" i="13"/>
  <c r="I2" i="13"/>
  <c r="H2" i="13"/>
  <c r="D2" i="13"/>
  <c r="D20" i="13" l="1"/>
  <c r="C50" i="13"/>
  <c r="H49" i="13"/>
  <c r="D45" i="13"/>
  <c r="D50" i="13" s="1"/>
  <c r="D49" i="13"/>
  <c r="E40" i="13"/>
  <c r="D49" i="14"/>
  <c r="C61" i="14"/>
  <c r="G61" i="14"/>
  <c r="D5" i="14"/>
  <c r="F8" i="14"/>
  <c r="H49" i="14"/>
  <c r="H52" i="14" s="1"/>
  <c r="G52" i="14"/>
  <c r="G40" i="14"/>
  <c r="G8" i="14"/>
  <c r="F61" i="14"/>
  <c r="C3" i="15" s="1"/>
  <c r="H61" i="14"/>
  <c r="F52" i="14"/>
  <c r="H35" i="14"/>
  <c r="F40" i="14"/>
  <c r="H14" i="14"/>
  <c r="H5" i="14"/>
  <c r="H8" i="14" s="1"/>
  <c r="I5" i="14"/>
  <c r="I8" i="14" s="1"/>
  <c r="I61" i="14"/>
  <c r="E52" i="14"/>
  <c r="I52" i="14"/>
  <c r="I35" i="14"/>
  <c r="E40" i="14"/>
  <c r="D35" i="14"/>
  <c r="D14" i="14"/>
  <c r="I14" i="14"/>
  <c r="I49" i="13"/>
  <c r="F50" i="13"/>
  <c r="G50" i="13"/>
  <c r="I45" i="13"/>
  <c r="H31" i="13"/>
  <c r="H20" i="13"/>
  <c r="I20" i="13"/>
  <c r="D17" i="13"/>
  <c r="H4" i="13"/>
  <c r="H5" i="13" s="1"/>
  <c r="C40" i="13"/>
  <c r="H9" i="13"/>
  <c r="H45" i="13"/>
  <c r="H50" i="13" s="1"/>
  <c r="I4" i="13"/>
  <c r="I5" i="13" s="1"/>
  <c r="H17" i="13"/>
  <c r="H27" i="13"/>
  <c r="D37" i="13"/>
  <c r="I17" i="13"/>
  <c r="F40" i="13"/>
  <c r="I37" i="13"/>
  <c r="E50" i="13"/>
  <c r="E51" i="13" s="1"/>
  <c r="D9" i="13"/>
  <c r="I9" i="13"/>
  <c r="G40" i="13"/>
  <c r="H37" i="13"/>
  <c r="D31" i="13"/>
  <c r="I31" i="13"/>
  <c r="I27" i="13"/>
  <c r="D27" i="13"/>
  <c r="D4" i="13"/>
  <c r="D5" i="13" s="1"/>
  <c r="D61" i="14"/>
  <c r="D8" i="14"/>
  <c r="D52" i="14"/>
  <c r="C14" i="14"/>
  <c r="C40" i="14" s="1"/>
  <c r="C62" i="14" s="1"/>
  <c r="C51" i="13" l="1"/>
  <c r="I50" i="13"/>
  <c r="E62" i="14"/>
  <c r="G62" i="14"/>
  <c r="F62" i="14"/>
  <c r="C2" i="15"/>
  <c r="H40" i="14"/>
  <c r="H62" i="14" s="1"/>
  <c r="I40" i="14"/>
  <c r="I62" i="14" s="1"/>
  <c r="D40" i="14"/>
  <c r="D62" i="14" s="1"/>
  <c r="B2" i="15"/>
  <c r="B4" i="15" s="1"/>
  <c r="B8" i="15" s="1"/>
  <c r="B13" i="15" s="1"/>
  <c r="G51" i="13"/>
  <c r="H40" i="13"/>
  <c r="H51" i="13" s="1"/>
  <c r="F51" i="13"/>
  <c r="D40" i="13"/>
  <c r="D51" i="13" s="1"/>
  <c r="I40" i="13"/>
  <c r="D3" i="15"/>
  <c r="I51" i="13" l="1"/>
  <c r="D2" i="15"/>
  <c r="D4" i="15" s="1"/>
  <c r="D8" i="15" s="1"/>
  <c r="D13" i="15" s="1"/>
  <c r="C4" i="15"/>
  <c r="C8" i="15" s="1"/>
  <c r="C13" i="15" s="1"/>
</calcChain>
</file>

<file path=xl/sharedStrings.xml><?xml version="1.0" encoding="utf-8"?>
<sst xmlns="http://schemas.openxmlformats.org/spreadsheetml/2006/main" count="199" uniqueCount="188">
  <si>
    <t>Tributs</t>
  </si>
  <si>
    <t>ALTRES DESPESES FINANCERES</t>
  </si>
  <si>
    <t>D'EMPRESES PRIVADES</t>
  </si>
  <si>
    <t>ALTRES INGRESSOS FINANCERS</t>
  </si>
  <si>
    <t>Aplicació pressupostària</t>
  </si>
  <si>
    <t>Descripció</t>
  </si>
  <si>
    <r>
      <t>PP</t>
    </r>
    <r>
      <rPr>
        <b/>
        <vertAlign val="superscript"/>
        <sz val="11"/>
        <color rgb="FF000000"/>
        <rFont val="Calibri"/>
        <family val="2"/>
        <scheme val="minor"/>
      </rPr>
      <t>1</t>
    </r>
    <r>
      <rPr>
        <b/>
        <sz val="11"/>
        <color indexed="8"/>
        <rFont val="Calibri"/>
        <family val="2"/>
        <scheme val="minor"/>
      </rPr>
      <t xml:space="preserve"> inicials 2023
(1)</t>
    </r>
  </si>
  <si>
    <r>
      <t>PP</t>
    </r>
    <r>
      <rPr>
        <b/>
        <vertAlign val="superscript"/>
        <sz val="11"/>
        <color rgb="FF000000"/>
        <rFont val="Calibri"/>
        <family val="2"/>
        <scheme val="minor"/>
      </rPr>
      <t>1</t>
    </r>
    <r>
      <rPr>
        <b/>
        <sz val="11"/>
        <color indexed="8"/>
        <rFont val="Calibri"/>
        <family val="2"/>
        <scheme val="minor"/>
      </rPr>
      <t xml:space="preserve"> modificacions
(2)</t>
    </r>
  </si>
  <si>
    <r>
      <t>PP</t>
    </r>
    <r>
      <rPr>
        <b/>
        <vertAlign val="superscript"/>
        <sz val="11"/>
        <color rgb="FF000000"/>
        <rFont val="Calibri"/>
        <family val="2"/>
        <scheme val="minor"/>
      </rPr>
      <t>1</t>
    </r>
    <r>
      <rPr>
        <b/>
        <sz val="11"/>
        <color indexed="8"/>
        <rFont val="Calibri"/>
        <family val="2"/>
        <scheme val="minor"/>
      </rPr>
      <t xml:space="preserve"> definitives 2025
(3 = 1 + 2)</t>
    </r>
  </si>
  <si>
    <t>Drets reconeguts
(4)</t>
  </si>
  <si>
    <t>Cobraments
(5)</t>
  </si>
  <si>
    <t>Drets pendents de cobrament
(6 = 4 - 5)</t>
  </si>
  <si>
    <t>Desviació
(7 = 4 - 3)</t>
  </si>
  <si>
    <t>Prestacions d'altres serveis a entitats de dins del sector públic</t>
  </si>
  <si>
    <t>Prestacions d'altres serveis a entitats de fora del sector públic</t>
  </si>
  <si>
    <t>Total article 31</t>
  </si>
  <si>
    <t>PRESTACIONS DE SERVEIS</t>
  </si>
  <si>
    <t>Total capítol 3</t>
  </si>
  <si>
    <t>TAXES, VENDA DE BÉNS I SERVEIS I ALTRES INGRESSOS</t>
  </si>
  <si>
    <t>Programes d'Universitat i Recerca</t>
  </si>
  <si>
    <t>De Consorcis dependents de l'Estat</t>
  </si>
  <si>
    <t>De Fundacions del Sector Públic de l'Estat</t>
  </si>
  <si>
    <t>Total article 40</t>
  </si>
  <si>
    <t>DEL SECTOR PÚBLIC ESTATAL</t>
  </si>
  <si>
    <t>Del Departament de la Presidència</t>
  </si>
  <si>
    <t>Del Departament de Justícia, Drets i Memòria</t>
  </si>
  <si>
    <t>Del Departament d'Educació</t>
  </si>
  <si>
    <t>Del Departament de Salut</t>
  </si>
  <si>
    <t>Del Departament d'Agricultura, Ramaderia, Pesca i Alimentació</t>
  </si>
  <si>
    <t>Del Departament de Treball, Afers Socials i Familia</t>
  </si>
  <si>
    <t>Del Departament d'Empresa i Coneixement</t>
  </si>
  <si>
    <t>Total article 41</t>
  </si>
  <si>
    <t>DE L'ADMINISTRACIÓ DE LA GENERALITAT</t>
  </si>
  <si>
    <t>De l'Institut per al Desenvolupament de les Comarces de l'Ebre</t>
  </si>
  <si>
    <t>Del Servei d'Ocupació de Catalunya</t>
  </si>
  <si>
    <t>Total article 43</t>
  </si>
  <si>
    <t>D'ENTITATS AUTÒNOMES DE LA GENERALITAT I DEL SERVEI CATALA DE LA SALUT</t>
  </si>
  <si>
    <t>De l'AGAUR</t>
  </si>
  <si>
    <t>De l'Agència per a la competitivitat de l'empresa</t>
  </si>
  <si>
    <t>De l'Oficina de suport a la iniciativa cultural</t>
  </si>
  <si>
    <t>De consorcis del sector públic o adscrits de la Generalitat</t>
  </si>
  <si>
    <t>D'altres entitats participades pel sector públic de la Generalitat</t>
  </si>
  <si>
    <t>De la Universitat Rovira i Virgili</t>
  </si>
  <si>
    <t>Total article 44</t>
  </si>
  <si>
    <t>D'ALTRES ENTITATS DEL SECTOR PÚBLIC</t>
  </si>
  <si>
    <t>Altres transferències d'ajuntaments</t>
  </si>
  <si>
    <t>De la Diputació de Tarragona</t>
  </si>
  <si>
    <t>D'altres ens locals</t>
  </si>
  <si>
    <t>Total article 46</t>
  </si>
  <si>
    <t>D'ENS I CORPORACIONS LOCALS</t>
  </si>
  <si>
    <t>D'empreses Privades</t>
  </si>
  <si>
    <t>Total article 47</t>
  </si>
  <si>
    <t>De Famílies</t>
  </si>
  <si>
    <t>De Fundacions</t>
  </si>
  <si>
    <t>D'altres institucions sense fi de lucre i d'altres ens corporatius</t>
  </si>
  <si>
    <t>Total article 48</t>
  </si>
  <si>
    <t>DE FAMÍLIES, INSTITUCIONS SENSE FI DE LUCRE I ALTRES ENS CORPORATIUS</t>
  </si>
  <si>
    <t>Altres transferències corrents de l'exterior</t>
  </si>
  <si>
    <t>Total article 49</t>
  </si>
  <si>
    <t>DE L'EXTERIOR</t>
  </si>
  <si>
    <t>Total capítol 4</t>
  </si>
  <si>
    <t>TRANSFERÈNCIES CORRENTS</t>
  </si>
  <si>
    <t>Interessos de comptes corrents</t>
  </si>
  <si>
    <t>Total article 52</t>
  </si>
  <si>
    <t>INTERESSOS DE DIPÒSIT</t>
  </si>
  <si>
    <t>Dividends</t>
  </si>
  <si>
    <t>Altres ingressos financers</t>
  </si>
  <si>
    <t>Total article 53</t>
  </si>
  <si>
    <t>Lloguer de béns immobles</t>
  </si>
  <si>
    <t>Altres lloguers</t>
  </si>
  <si>
    <t>Altres ingressos patrimonials</t>
  </si>
  <si>
    <t>Total article 54</t>
  </si>
  <si>
    <t>INGRESSOS PATRIMONIALS NO FINANCERS</t>
  </si>
  <si>
    <t>Total capítol 5</t>
  </si>
  <si>
    <t>INGRESSOS PATRIMONIALS</t>
  </si>
  <si>
    <t>TOTAL</t>
  </si>
  <si>
    <r>
      <t>CP</t>
    </r>
    <r>
      <rPr>
        <b/>
        <vertAlign val="superscript"/>
        <sz val="11"/>
        <color rgb="FF000000"/>
        <rFont val="Calibri"/>
        <family val="2"/>
        <scheme val="minor"/>
      </rPr>
      <t>1</t>
    </r>
    <r>
      <rPr>
        <b/>
        <sz val="11"/>
        <color indexed="8"/>
        <rFont val="Calibri"/>
        <family val="2"/>
        <scheme val="minor"/>
      </rPr>
      <t xml:space="preserve"> inicials 2023
(1)</t>
    </r>
  </si>
  <si>
    <r>
      <t>CP</t>
    </r>
    <r>
      <rPr>
        <b/>
        <vertAlign val="superscript"/>
        <sz val="11"/>
        <color rgb="FF000000"/>
        <rFont val="Calibri"/>
        <family val="2"/>
        <scheme val="minor"/>
      </rPr>
      <t>1</t>
    </r>
    <r>
      <rPr>
        <b/>
        <sz val="11"/>
        <color indexed="8"/>
        <rFont val="Calibri"/>
        <family val="2"/>
        <scheme val="minor"/>
      </rPr>
      <t xml:space="preserve"> modificacions
(2)</t>
    </r>
  </si>
  <si>
    <r>
      <t>CP</t>
    </r>
    <r>
      <rPr>
        <b/>
        <vertAlign val="superscript"/>
        <sz val="11"/>
        <color rgb="FF000000"/>
        <rFont val="Calibri"/>
        <family val="2"/>
        <scheme val="minor"/>
      </rPr>
      <t>1</t>
    </r>
    <r>
      <rPr>
        <b/>
        <sz val="11"/>
        <color indexed="8"/>
        <rFont val="Calibri"/>
        <family val="2"/>
        <scheme val="minor"/>
      </rPr>
      <t xml:space="preserve"> definitius 2025
(3 = 1 + 2)</t>
    </r>
  </si>
  <si>
    <t>Obligacions reconegudes
(4)</t>
  </si>
  <si>
    <t>Pagaments
(5)</t>
  </si>
  <si>
    <t>Obligacions pendents de pagament
(6 = 4 - 5)</t>
  </si>
  <si>
    <t>Retribucions bàsiques fixes</t>
  </si>
  <si>
    <t>Retribucions bàsiques</t>
  </si>
  <si>
    <t>Altres remuneracions</t>
  </si>
  <si>
    <t>Total article 13</t>
  </si>
  <si>
    <t>PERSONAL LABORAL</t>
  </si>
  <si>
    <t>Seguretat social</t>
  </si>
  <si>
    <t>Total article 16</t>
  </si>
  <si>
    <t>ASSEGURANCES I COTITZACIONS SOCIALS</t>
  </si>
  <si>
    <t>Total capítol 1</t>
  </si>
  <si>
    <t>REMUNERACIONS DEL PERSONAL</t>
  </si>
  <si>
    <t>Altres lloguers i cànons de terrenys, béns naturals, edificis i altres comunicacions</t>
  </si>
  <si>
    <t>Lloguers i cànons de material de transport</t>
  </si>
  <si>
    <t>Lloguers i cànons de material d'equips per a procés de dades</t>
  </si>
  <si>
    <t>Lloguers i cànons d'altre immobilitzat material</t>
  </si>
  <si>
    <t>Altres lloguers i cànons</t>
  </si>
  <si>
    <t>Total article 20</t>
  </si>
  <si>
    <t>LLOGUERS I CÀNONS</t>
  </si>
  <si>
    <t>Altres despeses de conservació, reparació i manteniment</t>
  </si>
  <si>
    <t>Total article 21</t>
  </si>
  <si>
    <t>CONSERVACIÓ I REPARACIÓ</t>
  </si>
  <si>
    <t>Material ordinari no inventariable</t>
  </si>
  <si>
    <t>Premis, revistes, llibres i altres publicacions</t>
  </si>
  <si>
    <t>Aigua i energia</t>
  </si>
  <si>
    <t>Altres subministraments</t>
  </si>
  <si>
    <t>Despeses postals, missatgeria i altres similars</t>
  </si>
  <si>
    <t>Despeses d'assegurances</t>
  </si>
  <si>
    <t>Atencions protocol·làries i representatives</t>
  </si>
  <si>
    <t>Publicitat, difusió i campanyes institucionals</t>
  </si>
  <si>
    <t>Formació dels empleats públics</t>
  </si>
  <si>
    <t>Despeses per serveis bancaris</t>
  </si>
  <si>
    <t>Altres despeses diverses</t>
  </si>
  <si>
    <t>Neteja i sanejament</t>
  </si>
  <si>
    <t>Seguretat</t>
  </si>
  <si>
    <t>Intèrprets i traductors</t>
  </si>
  <si>
    <t>Treballs técnics</t>
  </si>
  <si>
    <t>Serveis de formació</t>
  </si>
  <si>
    <t>Serveis informàtics realitzats per altres entitats</t>
  </si>
  <si>
    <t>Total article 22</t>
  </si>
  <si>
    <t>MATERIAL, SUBMINISTRAMENTS I ALTRES</t>
  </si>
  <si>
    <t>Dietes, locomoció i trasllats</t>
  </si>
  <si>
    <t>Total article 23</t>
  </si>
  <si>
    <t>INDEMNITZACIONS PER RAÓ DEL SERVEI</t>
  </si>
  <si>
    <t>Prestació de serveis amb mitjans aliens amb altres entitats</t>
  </si>
  <si>
    <t>Total article 25</t>
  </si>
  <si>
    <t>PRESTACIÓ DE SERVEIS AMB MITJANS ALIENS</t>
  </si>
  <si>
    <t>Total capítol 2</t>
  </si>
  <si>
    <t>DESPESES CORRENTS DE BÉNS I SERVEIS</t>
  </si>
  <si>
    <t>Altres despeses financeres</t>
  </si>
  <si>
    <t>Total article 34</t>
  </si>
  <si>
    <t>DESPESES FINANCERES</t>
  </si>
  <si>
    <t>A la Fundació Institut d'Investigació Sanitària Pere Virgili</t>
  </si>
  <si>
    <t>A la Universitat Rovira i Virgili</t>
  </si>
  <si>
    <t>A altres entitats del sector públic, a universitats públiques i a altres entitats participades</t>
  </si>
  <si>
    <t>A famílies</t>
  </si>
  <si>
    <t>A fundacions</t>
  </si>
  <si>
    <t>A FAMÍLIES, INSTITUCIONS SENSE FI DE LUCRE I ALTRES ENS CORPORATIUS</t>
  </si>
  <si>
    <t>A l'exterior</t>
  </si>
  <si>
    <t>Inversions en maquinària i utillatge</t>
  </si>
  <si>
    <t>Total article 62</t>
  </si>
  <si>
    <t>INVERSIONS EN MAQUINÀRIA, INSTAL·LACIONS I UTILLATGE</t>
  </si>
  <si>
    <t>Inversions en mobiliari i estris per compte propi</t>
  </si>
  <si>
    <t>Total article 64</t>
  </si>
  <si>
    <t>INVERSIONS EN MOBILIARI I ESTRIS</t>
  </si>
  <si>
    <t>Inversions en equips per procés de dades</t>
  </si>
  <si>
    <t>Total article 65</t>
  </si>
  <si>
    <t>INVERSIONS EN EQUIPS DE PROCÉS DE DADES I TELECOMUNICACIONS</t>
  </si>
  <si>
    <t>Inversions en altre immobilitzat material</t>
  </si>
  <si>
    <t>Total article 67</t>
  </si>
  <si>
    <t>INVERSIONS EN ALTRE IMMOBILITZAT MATERIAL</t>
  </si>
  <si>
    <t>Total capítol 6</t>
  </si>
  <si>
    <t>INVERSIONS REALS</t>
  </si>
  <si>
    <t>Conceptes</t>
  </si>
  <si>
    <t>Drets reconeguts nets</t>
  </si>
  <si>
    <t>Obligacions reconegudes netes</t>
  </si>
  <si>
    <t>Resultat pressupostari</t>
  </si>
  <si>
    <t>a) Operacions corrents</t>
  </si>
  <si>
    <t>b) Operacions de capital</t>
  </si>
  <si>
    <t>1. Total operaicons no financeres (a + b)</t>
  </si>
  <si>
    <t>c) Actius financers</t>
  </si>
  <si>
    <t>d) Passius financers</t>
  </si>
  <si>
    <t>2. Total operacions financers (c + d)</t>
  </si>
  <si>
    <t>I. Resultat pressupostari de l'exercici (I = 1 + 2)</t>
  </si>
  <si>
    <t>3. Crèdits gastats finançats amb romanent de tresoreria no afectat</t>
  </si>
  <si>
    <t>4. Desviaments de finançament negatius de l'exercici</t>
  </si>
  <si>
    <t>5. Desviaments de finançament positius de l'exercici</t>
  </si>
  <si>
    <t>II. Total ajustaments (II = 3 + 4 - 5)</t>
  </si>
  <si>
    <t>Resultat pressupostari ajustat (I + II)</t>
  </si>
  <si>
    <t>FURV Conciliació de Resultats 2025</t>
  </si>
  <si>
    <t>Conciliació Resultat Pressupostari i Resultat Comptable</t>
  </si>
  <si>
    <t>RESULTAT</t>
  </si>
  <si>
    <t>Resultat Pressupostari AJUSTAT</t>
  </si>
  <si>
    <t>- Ingressos Capítols 6 a 9</t>
  </si>
  <si>
    <t>+ Despeses Capítols 6 a 9</t>
  </si>
  <si>
    <t>- Excés de Transferència corrent</t>
  </si>
  <si>
    <t>- Dotació amortitzacions</t>
  </si>
  <si>
    <t>- Dotació deterioraments</t>
  </si>
  <si>
    <t>- Dotació Provisions</t>
  </si>
  <si>
    <t>+/- Variació d'existències (periodificacions)</t>
  </si>
  <si>
    <t>+ Subvencions transferides al resultat de l'exercici</t>
  </si>
  <si>
    <t>+ Subvencions corrents liquidades en exercicis anteriors</t>
  </si>
  <si>
    <t>+/- Beneficis o pèrdues procedents d'immobilitzat</t>
  </si>
  <si>
    <t>+ Reversió de deterioraments</t>
  </si>
  <si>
    <t>+ Aplicacions de provisions</t>
  </si>
  <si>
    <t>+/- Resultat Extraordinari</t>
  </si>
  <si>
    <t xml:space="preserve"> + Inversions ( Altes / Baixes Immobilitzat -&gt; Grup 2 C. Financera )</t>
  </si>
  <si>
    <t>Resultat Comptable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</si>
</sst>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\ &quot;€&quot;"/>
  </numFmts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vertAlign val="superscript"/>
      <sz val="11"/>
      <color rgb="FF000000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theme="0"/>
      <name val="Calibri"/>
      <family val="2"/>
      <scheme val="minor"/>
    </font>
    <font>
      <b/>
      <i/>
      <sz val="14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indexed="8"/>
      <name val="Calibri"/>
      <family val="2"/>
      <scheme val="minor"/>
    </font>
    <font>
      <i/>
      <sz val="12"/>
      <name val="Calibri"/>
      <family val="2"/>
      <scheme val="minor"/>
    </font>
    <font>
      <sz val="1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63">
    <xf numFmtId="0" fontId="0" fillId="0" borderId="0" xfId="0"/>
    <xf numFmtId="0" fontId="2" fillId="0" borderId="0" xfId="0" applyFont="1" applyAlignment="1">
      <alignment vertical="center"/>
    </xf>
    <xf numFmtId="0" fontId="5" fillId="0" borderId="1" xfId="2" applyFont="1" applyBorder="1" applyAlignment="1">
      <alignment horizontal="center" vertical="center"/>
    </xf>
    <xf numFmtId="0" fontId="4" fillId="0" borderId="0" xfId="2" applyAlignment="1">
      <alignment vertical="center"/>
    </xf>
    <xf numFmtId="0" fontId="1" fillId="0" borderId="1" xfId="2" applyFont="1" applyBorder="1" applyAlignment="1">
      <alignment horizontal="center" vertical="center"/>
    </xf>
    <xf numFmtId="0" fontId="4" fillId="0" borderId="1" xfId="2" applyBorder="1" applyAlignment="1">
      <alignment vertical="center"/>
    </xf>
    <xf numFmtId="4" fontId="4" fillId="0" borderId="1" xfId="2" applyNumberFormat="1" applyBorder="1" applyAlignment="1">
      <alignment vertical="center"/>
    </xf>
    <xf numFmtId="0" fontId="5" fillId="0" borderId="1" xfId="2" applyFont="1" applyBorder="1" applyAlignment="1">
      <alignment vertical="center"/>
    </xf>
    <xf numFmtId="4" fontId="5" fillId="0" borderId="1" xfId="2" applyNumberFormat="1" applyFont="1" applyBorder="1" applyAlignment="1">
      <alignment vertical="center"/>
    </xf>
    <xf numFmtId="0" fontId="5" fillId="0" borderId="0" xfId="2" applyFont="1" applyAlignment="1">
      <alignment vertical="center"/>
    </xf>
    <xf numFmtId="0" fontId="4" fillId="0" borderId="1" xfId="2" applyBorder="1" applyAlignment="1">
      <alignment horizontal="center" vertical="center"/>
    </xf>
    <xf numFmtId="0" fontId="4" fillId="0" borderId="0" xfId="2" applyAlignment="1">
      <alignment horizontal="center" vertical="center"/>
    </xf>
    <xf numFmtId="4" fontId="4" fillId="0" borderId="0" xfId="2" applyNumberFormat="1" applyAlignment="1">
      <alignment vertical="center"/>
    </xf>
    <xf numFmtId="0" fontId="4" fillId="0" borderId="0" xfId="2"/>
    <xf numFmtId="4" fontId="4" fillId="0" borderId="0" xfId="2" applyNumberFormat="1"/>
    <xf numFmtId="4" fontId="5" fillId="0" borderId="0" xfId="2" applyNumberFormat="1" applyFont="1" applyAlignment="1">
      <alignment vertical="center"/>
    </xf>
    <xf numFmtId="0" fontId="4" fillId="0" borderId="1" xfId="2" applyBorder="1" applyAlignment="1">
      <alignment horizontal="center"/>
    </xf>
    <xf numFmtId="4" fontId="4" fillId="0" borderId="1" xfId="2" applyNumberFormat="1" applyBorder="1"/>
    <xf numFmtId="0" fontId="4" fillId="0" borderId="1" xfId="2" applyBorder="1"/>
    <xf numFmtId="0" fontId="4" fillId="0" borderId="0" xfId="2" applyAlignment="1">
      <alignment horizontal="center"/>
    </xf>
    <xf numFmtId="0" fontId="4" fillId="0" borderId="1" xfId="2" applyBorder="1" applyAlignment="1">
      <alignment horizontal="left" vertical="center" indent="5"/>
    </xf>
    <xf numFmtId="0" fontId="4" fillId="0" borderId="1" xfId="2" applyBorder="1" applyAlignment="1">
      <alignment horizontal="left" vertical="center" indent="3"/>
    </xf>
    <xf numFmtId="0" fontId="5" fillId="4" borderId="0" xfId="2" applyFont="1" applyFill="1" applyAlignment="1">
      <alignment vertical="center"/>
    </xf>
    <xf numFmtId="0" fontId="4" fillId="4" borderId="0" xfId="2" applyFill="1" applyAlignment="1">
      <alignment vertical="center"/>
    </xf>
    <xf numFmtId="3" fontId="4" fillId="4" borderId="0" xfId="2" applyNumberFormat="1" applyFill="1" applyAlignment="1">
      <alignment vertical="center"/>
    </xf>
    <xf numFmtId="0" fontId="7" fillId="4" borderId="7" xfId="2" applyFont="1" applyFill="1" applyBorder="1" applyAlignment="1">
      <alignment horizontal="center" vertical="center" wrapText="1"/>
    </xf>
    <xf numFmtId="0" fontId="7" fillId="4" borderId="8" xfId="2" applyFont="1" applyFill="1" applyBorder="1" applyAlignment="1">
      <alignment horizontal="center" vertical="center" wrapText="1"/>
    </xf>
    <xf numFmtId="3" fontId="7" fillId="4" borderId="9" xfId="2" applyNumberFormat="1" applyFont="1" applyFill="1" applyBorder="1" applyAlignment="1">
      <alignment horizontal="center" vertical="center" wrapText="1"/>
    </xf>
    <xf numFmtId="0" fontId="8" fillId="4" borderId="10" xfId="2" applyFont="1" applyFill="1" applyBorder="1" applyAlignment="1">
      <alignment horizontal="center" vertical="center" wrapText="1"/>
    </xf>
    <xf numFmtId="4" fontId="8" fillId="4" borderId="0" xfId="2" applyNumberFormat="1" applyFont="1" applyFill="1" applyAlignment="1">
      <alignment horizontal="center" vertical="center" wrapText="1"/>
    </xf>
    <xf numFmtId="3" fontId="8" fillId="4" borderId="11" xfId="2" applyNumberFormat="1" applyFont="1" applyFill="1" applyBorder="1" applyAlignment="1">
      <alignment horizontal="center" vertical="center" wrapText="1"/>
    </xf>
    <xf numFmtId="49" fontId="7" fillId="5" borderId="12" xfId="2" applyNumberFormat="1" applyFont="1" applyFill="1" applyBorder="1" applyAlignment="1">
      <alignment horizontal="center" vertical="center" wrapText="1"/>
    </xf>
    <xf numFmtId="4" fontId="9" fillId="5" borderId="13" xfId="2" applyNumberFormat="1" applyFont="1" applyFill="1" applyBorder="1" applyAlignment="1">
      <alignment horizontal="center" vertical="center" wrapText="1"/>
    </xf>
    <xf numFmtId="3" fontId="9" fillId="5" borderId="14" xfId="2" applyNumberFormat="1" applyFont="1" applyFill="1" applyBorder="1" applyAlignment="1">
      <alignment horizontal="center" vertical="center" wrapText="1"/>
    </xf>
    <xf numFmtId="165" fontId="8" fillId="4" borderId="11" xfId="2" applyNumberFormat="1" applyFont="1" applyFill="1" applyBorder="1" applyAlignment="1">
      <alignment horizontal="center" vertical="center" wrapText="1"/>
    </xf>
    <xf numFmtId="49" fontId="10" fillId="4" borderId="10" xfId="2" applyNumberFormat="1" applyFont="1" applyFill="1" applyBorder="1" applyAlignment="1">
      <alignment horizontal="center" vertical="center" wrapText="1"/>
    </xf>
    <xf numFmtId="4" fontId="11" fillId="4" borderId="0" xfId="2" applyNumberFormat="1" applyFont="1" applyFill="1" applyAlignment="1">
      <alignment horizontal="center" vertical="center" wrapText="1"/>
    </xf>
    <xf numFmtId="165" fontId="12" fillId="4" borderId="11" xfId="2" applyNumberFormat="1" applyFont="1" applyFill="1" applyBorder="1" applyAlignment="1">
      <alignment horizontal="center" vertical="center" wrapText="1"/>
    </xf>
    <xf numFmtId="49" fontId="10" fillId="6" borderId="10" xfId="2" applyNumberFormat="1" applyFont="1" applyFill="1" applyBorder="1" applyAlignment="1">
      <alignment horizontal="center" vertical="center" wrapText="1"/>
    </xf>
    <xf numFmtId="4" fontId="11" fillId="6" borderId="0" xfId="2" applyNumberFormat="1" applyFont="1" applyFill="1" applyAlignment="1">
      <alignment horizontal="center" vertical="center" wrapText="1"/>
    </xf>
    <xf numFmtId="165" fontId="12" fillId="6" borderId="11" xfId="2" applyNumberFormat="1" applyFont="1" applyFill="1" applyBorder="1" applyAlignment="1">
      <alignment horizontal="center" vertical="center" wrapText="1"/>
    </xf>
    <xf numFmtId="3" fontId="12" fillId="4" borderId="11" xfId="2" applyNumberFormat="1" applyFont="1" applyFill="1" applyBorder="1" applyAlignment="1">
      <alignment horizontal="center" vertical="center" wrapText="1"/>
    </xf>
    <xf numFmtId="165" fontId="13" fillId="4" borderId="11" xfId="2" applyNumberFormat="1" applyFont="1" applyFill="1" applyBorder="1" applyAlignment="1">
      <alignment horizontal="center" vertical="center" wrapText="1"/>
    </xf>
    <xf numFmtId="49" fontId="7" fillId="7" borderId="12" xfId="2" applyNumberFormat="1" applyFont="1" applyFill="1" applyBorder="1" applyAlignment="1">
      <alignment horizontal="center" vertical="center" wrapText="1"/>
    </xf>
    <xf numFmtId="4" fontId="9" fillId="7" borderId="13" xfId="2" applyNumberFormat="1" applyFont="1" applyFill="1" applyBorder="1" applyAlignment="1">
      <alignment horizontal="center" vertical="center" wrapText="1"/>
    </xf>
    <xf numFmtId="165" fontId="9" fillId="7" borderId="14" xfId="2" applyNumberFormat="1" applyFont="1" applyFill="1" applyBorder="1" applyAlignment="1">
      <alignment horizontal="center" vertical="center" wrapText="1"/>
    </xf>
    <xf numFmtId="3" fontId="4" fillId="0" borderId="0" xfId="2" applyNumberFormat="1" applyAlignment="1">
      <alignment vertical="center"/>
    </xf>
    <xf numFmtId="4" fontId="4" fillId="0" borderId="0" xfId="2" applyNumberFormat="1" applyAlignment="1">
      <alignment vertical="center" wrapText="1"/>
    </xf>
    <xf numFmtId="4" fontId="5" fillId="0" borderId="0" xfId="2" applyNumberFormat="1" applyFont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/>
    </xf>
    <xf numFmtId="4" fontId="5" fillId="3" borderId="1" xfId="2" applyNumberFormat="1" applyFont="1" applyFill="1" applyBorder="1" applyAlignment="1">
      <alignment horizontal="center" vertical="center" wrapText="1"/>
    </xf>
    <xf numFmtId="4" fontId="5" fillId="3" borderId="1" xfId="2" applyNumberFormat="1" applyFont="1" applyFill="1" applyBorder="1" applyAlignment="1">
      <alignment vertical="center"/>
    </xf>
    <xf numFmtId="0" fontId="5" fillId="2" borderId="1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vertical="center"/>
    </xf>
    <xf numFmtId="4" fontId="5" fillId="2" borderId="1" xfId="2" applyNumberFormat="1" applyFont="1" applyFill="1" applyBorder="1" applyAlignment="1">
      <alignment vertical="center"/>
    </xf>
    <xf numFmtId="0" fontId="5" fillId="3" borderId="1" xfId="2" applyFont="1" applyFill="1" applyBorder="1" applyAlignment="1">
      <alignment horizontal="left" vertical="center" indent="1"/>
    </xf>
    <xf numFmtId="0" fontId="5" fillId="2" borderId="1" xfId="2" applyFont="1" applyFill="1" applyBorder="1" applyAlignment="1">
      <alignment horizontal="left" vertical="center" indent="1"/>
    </xf>
    <xf numFmtId="0" fontId="7" fillId="5" borderId="4" xfId="2" applyFont="1" applyFill="1" applyBorder="1" applyAlignment="1">
      <alignment horizontal="center" vertical="center" wrapText="1"/>
    </xf>
    <xf numFmtId="0" fontId="7" fillId="5" borderId="5" xfId="2" applyFont="1" applyFill="1" applyBorder="1" applyAlignment="1">
      <alignment horizontal="center" vertical="center" wrapText="1"/>
    </xf>
    <xf numFmtId="0" fontId="7" fillId="5" borderId="6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left" vertical="center" indent="2"/>
    </xf>
    <xf numFmtId="0" fontId="5" fillId="3" borderId="3" xfId="2" applyFont="1" applyFill="1" applyBorder="1" applyAlignment="1">
      <alignment horizontal="left" vertical="center" indent="2"/>
    </xf>
  </cellXfs>
  <cellStyles count="3">
    <cellStyle name="Normal" xfId="0" builtinId="0"/>
    <cellStyle name="Normal 2" xfId="1" xr:uid="{711F9FAC-8EE5-429E-94CD-7AA0DB06E439}"/>
    <cellStyle name="Normal 3" xfId="2" xr:uid="{1EBAA48B-8461-4CFF-B2CB-234C6265DF7E}"/>
  </cellStyles>
  <dxfs count="178">
    <dxf>
      <fill>
        <patternFill>
          <bgColor rgb="FF92D050"/>
        </patternFill>
      </fill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99FF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numFmt numFmtId="4" formatCode="#,##0.0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ont>
        <sz val="9"/>
      </font>
    </dxf>
    <dxf>
      <fill>
        <patternFill>
          <bgColor rgb="FFFF99FF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numFmt numFmtId="4" formatCode="#,##0.00"/>
    </dxf>
    <dxf>
      <font>
        <name val="Calibri"/>
        <scheme val="minor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ill>
        <patternFill>
          <bgColor rgb="FF92D050"/>
        </patternFill>
      </fill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99FF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numFmt numFmtId="4" formatCode="#,##0.00"/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FFC000"/>
        </patternFill>
      </fill>
    </dxf>
    <dxf>
      <fill>
        <patternFill patternType="solid">
          <bgColor theme="8" tint="0.59999389629810485"/>
        </patternFill>
      </fill>
    </dxf>
    <dxf>
      <fill>
        <patternFill patternType="solid">
          <bgColor theme="8" tint="0.59999389629810485"/>
        </patternFill>
      </fill>
    </dxf>
    <dxf>
      <fill>
        <patternFill patternType="solid">
          <bgColor theme="8" tint="0.59999389629810485"/>
        </patternFill>
      </fill>
    </dxf>
    <dxf>
      <fill>
        <patternFill patternType="solid">
          <bgColor theme="8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numFmt numFmtId="4" formatCode="#,##0.00"/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E8541-FB5A-4949-9D29-C9E596FD5AE8}">
  <dimension ref="A1:K54"/>
  <sheetViews>
    <sheetView showGridLines="0" zoomScale="80" zoomScaleNormal="80" workbookViewId="0">
      <selection activeCell="K7" sqref="K7"/>
    </sheetView>
  </sheetViews>
  <sheetFormatPr baseColWidth="10" defaultColWidth="11.42578125" defaultRowHeight="15" x14ac:dyDescent="0.25"/>
  <cols>
    <col min="1" max="1" width="22.28515625" style="11" customWidth="1"/>
    <col min="2" max="2" width="72.28515625" style="3" bestFit="1" customWidth="1"/>
    <col min="3" max="9" width="15.7109375" style="12" customWidth="1"/>
    <col min="10" max="10" width="11.42578125" style="3"/>
    <col min="11" max="11" width="12.7109375" style="12" bestFit="1" customWidth="1"/>
    <col min="12" max="13" width="11.42578125" style="3"/>
    <col min="14" max="14" width="10.5703125" style="3" bestFit="1" customWidth="1"/>
    <col min="15" max="15" width="9.140625" style="3" bestFit="1" customWidth="1"/>
    <col min="16" max="16384" width="11.42578125" style="3"/>
  </cols>
  <sheetData>
    <row r="1" spans="1:11" ht="47.25" x14ac:dyDescent="0.25">
      <c r="A1" s="49" t="s">
        <v>4</v>
      </c>
      <c r="B1" s="50" t="s">
        <v>5</v>
      </c>
      <c r="C1" s="51" t="s">
        <v>6</v>
      </c>
      <c r="D1" s="51" t="s">
        <v>7</v>
      </c>
      <c r="E1" s="51" t="s">
        <v>8</v>
      </c>
      <c r="F1" s="51" t="s">
        <v>9</v>
      </c>
      <c r="G1" s="51" t="s">
        <v>10</v>
      </c>
      <c r="H1" s="51" t="s">
        <v>11</v>
      </c>
      <c r="I1" s="51" t="s">
        <v>12</v>
      </c>
      <c r="K1" s="47"/>
    </row>
    <row r="2" spans="1:11" x14ac:dyDescent="0.25">
      <c r="A2" s="4">
        <v>3190009</v>
      </c>
      <c r="B2" s="5" t="s">
        <v>13</v>
      </c>
      <c r="C2" s="6">
        <v>1895975</v>
      </c>
      <c r="D2" s="6">
        <f>E2-C2</f>
        <v>191541</v>
      </c>
      <c r="E2" s="6">
        <v>2087516</v>
      </c>
      <c r="F2" s="6">
        <v>1350058.01</v>
      </c>
      <c r="G2" s="6">
        <v>986187.88000000035</v>
      </c>
      <c r="H2" s="6">
        <f>F2-G2</f>
        <v>363870.12999999966</v>
      </c>
      <c r="I2" s="6">
        <f>F2-E2</f>
        <v>-737457.99</v>
      </c>
    </row>
    <row r="3" spans="1:11" x14ac:dyDescent="0.25">
      <c r="A3" s="4">
        <v>3190010</v>
      </c>
      <c r="B3" s="5" t="s">
        <v>14</v>
      </c>
      <c r="C3" s="6">
        <v>4430197</v>
      </c>
      <c r="D3" s="6">
        <f>E3-C3</f>
        <v>509068</v>
      </c>
      <c r="E3" s="6">
        <v>4939265</v>
      </c>
      <c r="F3" s="6">
        <v>4414207.0899999961</v>
      </c>
      <c r="G3" s="6">
        <v>3592104.8199999924</v>
      </c>
      <c r="H3" s="6">
        <f>F3-G3</f>
        <v>822102.27000000374</v>
      </c>
      <c r="I3" s="6">
        <f>F3-E3</f>
        <v>-525057.91000000387</v>
      </c>
    </row>
    <row r="4" spans="1:11" x14ac:dyDescent="0.25">
      <c r="A4" s="2" t="s">
        <v>15</v>
      </c>
      <c r="B4" s="7" t="s">
        <v>16</v>
      </c>
      <c r="C4" s="8">
        <f>SUM(C2:C3)</f>
        <v>6326172</v>
      </c>
      <c r="D4" s="8">
        <f t="shared" ref="D4:I4" si="0">SUM(D2:D3)</f>
        <v>700609</v>
      </c>
      <c r="E4" s="8">
        <f t="shared" si="0"/>
        <v>7026781</v>
      </c>
      <c r="F4" s="8">
        <f t="shared" si="0"/>
        <v>5764265.0999999959</v>
      </c>
      <c r="G4" s="8">
        <f t="shared" si="0"/>
        <v>4578292.6999999927</v>
      </c>
      <c r="H4" s="8">
        <f>SUM(H2:H3)</f>
        <v>1185972.4000000034</v>
      </c>
      <c r="I4" s="8">
        <f t="shared" si="0"/>
        <v>-1262515.9000000039</v>
      </c>
      <c r="K4" s="15"/>
    </row>
    <row r="5" spans="1:11" s="9" customFormat="1" x14ac:dyDescent="0.25">
      <c r="A5" s="53" t="s">
        <v>17</v>
      </c>
      <c r="B5" s="54" t="s">
        <v>18</v>
      </c>
      <c r="C5" s="55">
        <f>C4</f>
        <v>6326172</v>
      </c>
      <c r="D5" s="55">
        <f t="shared" ref="D5:I5" si="1">D4</f>
        <v>700609</v>
      </c>
      <c r="E5" s="55">
        <f>E4</f>
        <v>7026781</v>
      </c>
      <c r="F5" s="55">
        <f t="shared" si="1"/>
        <v>5764265.0999999959</v>
      </c>
      <c r="G5" s="55">
        <f t="shared" si="1"/>
        <v>4578292.6999999927</v>
      </c>
      <c r="H5" s="55">
        <f t="shared" si="1"/>
        <v>1185972.4000000034</v>
      </c>
      <c r="I5" s="55">
        <f t="shared" si="1"/>
        <v>-1262515.9000000039</v>
      </c>
      <c r="K5" s="15"/>
    </row>
    <row r="6" spans="1:11" x14ac:dyDescent="0.25">
      <c r="A6" s="10">
        <v>4020028</v>
      </c>
      <c r="B6" s="5" t="s">
        <v>19</v>
      </c>
      <c r="C6" s="6">
        <v>29321</v>
      </c>
      <c r="D6" s="6">
        <f>E6-C6</f>
        <v>-6181</v>
      </c>
      <c r="E6" s="6">
        <v>23140</v>
      </c>
      <c r="F6" s="6">
        <v>150173.51</v>
      </c>
      <c r="G6" s="6">
        <v>150173.51</v>
      </c>
      <c r="H6" s="6">
        <f>F6-G6</f>
        <v>0</v>
      </c>
      <c r="I6" s="6">
        <f>F6-E6</f>
        <v>127033.51000000001</v>
      </c>
    </row>
    <row r="7" spans="1:11" x14ac:dyDescent="0.25">
      <c r="A7" s="10">
        <v>4040001</v>
      </c>
      <c r="B7" s="5" t="s">
        <v>20</v>
      </c>
      <c r="C7" s="6">
        <v>0</v>
      </c>
      <c r="D7" s="6">
        <f t="shared" ref="D7:D8" si="2">E7-C7</f>
        <v>0</v>
      </c>
      <c r="E7" s="6">
        <v>0</v>
      </c>
      <c r="F7" s="6">
        <v>0</v>
      </c>
      <c r="G7" s="6">
        <v>0</v>
      </c>
      <c r="H7" s="6">
        <f>F7-G7</f>
        <v>0</v>
      </c>
      <c r="I7" s="6">
        <f>F7-E7</f>
        <v>0</v>
      </c>
    </row>
    <row r="8" spans="1:11" x14ac:dyDescent="0.25">
      <c r="A8" s="10">
        <v>4070001</v>
      </c>
      <c r="B8" s="5" t="s">
        <v>21</v>
      </c>
      <c r="C8" s="6">
        <v>0</v>
      </c>
      <c r="D8" s="6">
        <f t="shared" si="2"/>
        <v>0</v>
      </c>
      <c r="E8" s="6">
        <v>0</v>
      </c>
      <c r="F8" s="6">
        <v>0</v>
      </c>
      <c r="G8" s="6">
        <v>0</v>
      </c>
      <c r="H8" s="6">
        <f>F8-G8</f>
        <v>0</v>
      </c>
      <c r="I8" s="6">
        <f>F8-E8</f>
        <v>0</v>
      </c>
    </row>
    <row r="9" spans="1:11" x14ac:dyDescent="0.25">
      <c r="A9" s="2" t="s">
        <v>22</v>
      </c>
      <c r="B9" s="7" t="s">
        <v>23</v>
      </c>
      <c r="C9" s="8">
        <f t="shared" ref="C9:I9" si="3">SUM(C6:C8)</f>
        <v>29321</v>
      </c>
      <c r="D9" s="8">
        <f t="shared" si="3"/>
        <v>-6181</v>
      </c>
      <c r="E9" s="8">
        <f t="shared" si="3"/>
        <v>23140</v>
      </c>
      <c r="F9" s="8">
        <f t="shared" si="3"/>
        <v>150173.51</v>
      </c>
      <c r="G9" s="8">
        <f t="shared" si="3"/>
        <v>150173.51</v>
      </c>
      <c r="H9" s="8">
        <f t="shared" si="3"/>
        <v>0</v>
      </c>
      <c r="I9" s="8">
        <f t="shared" si="3"/>
        <v>127033.51000000001</v>
      </c>
      <c r="K9" s="15"/>
    </row>
    <row r="10" spans="1:11" x14ac:dyDescent="0.25">
      <c r="A10" s="10">
        <v>4100002</v>
      </c>
      <c r="B10" s="5" t="s">
        <v>24</v>
      </c>
      <c r="C10" s="6">
        <v>157991</v>
      </c>
      <c r="D10" s="6">
        <f t="shared" ref="D10:D15" si="4">E10-C10</f>
        <v>32100</v>
      </c>
      <c r="E10" s="6">
        <v>190091</v>
      </c>
      <c r="F10" s="6">
        <v>0</v>
      </c>
      <c r="G10" s="6">
        <v>0</v>
      </c>
      <c r="H10" s="6">
        <f t="shared" ref="H10:H16" si="5">F10-G10</f>
        <v>0</v>
      </c>
      <c r="I10" s="6">
        <f t="shared" ref="I10:I16" si="6">F10-E10</f>
        <v>-190091</v>
      </c>
    </row>
    <row r="11" spans="1:11" x14ac:dyDescent="0.25">
      <c r="A11" s="10">
        <v>4100005</v>
      </c>
      <c r="B11" s="5" t="s">
        <v>25</v>
      </c>
      <c r="C11" s="6">
        <v>0</v>
      </c>
      <c r="D11" s="6">
        <f t="shared" si="4"/>
        <v>0</v>
      </c>
      <c r="E11" s="6">
        <v>0</v>
      </c>
      <c r="F11" s="6">
        <v>7497.08</v>
      </c>
      <c r="G11" s="6">
        <v>5997.66</v>
      </c>
      <c r="H11" s="6">
        <f t="shared" ref="H11" si="7">F11-G11</f>
        <v>1499.42</v>
      </c>
      <c r="I11" s="6">
        <f t="shared" ref="I11" si="8">F11-E11</f>
        <v>7497.08</v>
      </c>
    </row>
    <row r="12" spans="1:11" x14ac:dyDescent="0.25">
      <c r="A12" s="10">
        <v>4100009</v>
      </c>
      <c r="B12" s="5" t="s">
        <v>26</v>
      </c>
      <c r="C12" s="6">
        <v>0</v>
      </c>
      <c r="D12" s="6">
        <f t="shared" si="4"/>
        <v>0</v>
      </c>
      <c r="E12" s="6">
        <v>0</v>
      </c>
      <c r="F12" s="6">
        <v>-22.96</v>
      </c>
      <c r="G12" s="6">
        <v>-22.96</v>
      </c>
      <c r="H12" s="6">
        <f t="shared" si="5"/>
        <v>0</v>
      </c>
      <c r="I12" s="6">
        <f t="shared" si="6"/>
        <v>-22.96</v>
      </c>
    </row>
    <row r="13" spans="1:11" x14ac:dyDescent="0.25">
      <c r="A13" s="10">
        <v>4100012</v>
      </c>
      <c r="B13" s="5" t="s">
        <v>27</v>
      </c>
      <c r="C13" s="6">
        <v>0</v>
      </c>
      <c r="D13" s="6">
        <f t="shared" si="4"/>
        <v>0</v>
      </c>
      <c r="E13" s="6">
        <v>0</v>
      </c>
      <c r="F13" s="6">
        <v>0</v>
      </c>
      <c r="G13" s="6">
        <v>0</v>
      </c>
      <c r="H13" s="6">
        <f t="shared" si="5"/>
        <v>0</v>
      </c>
      <c r="I13" s="6">
        <f t="shared" si="6"/>
        <v>0</v>
      </c>
    </row>
    <row r="14" spans="1:11" x14ac:dyDescent="0.25">
      <c r="A14" s="10">
        <v>4100013</v>
      </c>
      <c r="B14" s="5" t="s">
        <v>28</v>
      </c>
      <c r="C14" s="6">
        <v>0</v>
      </c>
      <c r="D14" s="6">
        <f t="shared" si="4"/>
        <v>0</v>
      </c>
      <c r="E14" s="6">
        <v>0</v>
      </c>
      <c r="F14" s="6">
        <v>105323.23</v>
      </c>
      <c r="G14" s="6">
        <v>69579.17</v>
      </c>
      <c r="H14" s="6">
        <f t="shared" si="5"/>
        <v>35744.06</v>
      </c>
      <c r="I14" s="6">
        <f t="shared" si="6"/>
        <v>105323.23</v>
      </c>
    </row>
    <row r="15" spans="1:11" x14ac:dyDescent="0.25">
      <c r="A15" s="10">
        <v>4100016</v>
      </c>
      <c r="B15" s="5" t="s">
        <v>29</v>
      </c>
      <c r="C15" s="6">
        <v>0</v>
      </c>
      <c r="D15" s="6">
        <f t="shared" si="4"/>
        <v>0</v>
      </c>
      <c r="E15" s="6">
        <v>0</v>
      </c>
      <c r="F15" s="6">
        <v>28295.119999999999</v>
      </c>
      <c r="G15" s="6">
        <v>28295.119999999999</v>
      </c>
      <c r="H15" s="6">
        <f t="shared" si="5"/>
        <v>0</v>
      </c>
      <c r="I15" s="6">
        <f t="shared" si="6"/>
        <v>28295.119999999999</v>
      </c>
    </row>
    <row r="16" spans="1:11" x14ac:dyDescent="0.25">
      <c r="A16" s="10">
        <v>4100021</v>
      </c>
      <c r="B16" s="5" t="s">
        <v>30</v>
      </c>
      <c r="C16" s="6">
        <v>0</v>
      </c>
      <c r="D16" s="6">
        <v>0</v>
      </c>
      <c r="E16" s="6">
        <v>0</v>
      </c>
      <c r="F16" s="6">
        <v>171041.93000000002</v>
      </c>
      <c r="G16" s="6">
        <v>0</v>
      </c>
      <c r="H16" s="6">
        <f t="shared" si="5"/>
        <v>171041.93000000002</v>
      </c>
      <c r="I16" s="6">
        <f t="shared" si="6"/>
        <v>171041.93000000002</v>
      </c>
    </row>
    <row r="17" spans="1:11" x14ac:dyDescent="0.25">
      <c r="A17" s="2" t="s">
        <v>31</v>
      </c>
      <c r="B17" s="7" t="s">
        <v>32</v>
      </c>
      <c r="C17" s="8">
        <f>SUM(C10:C16)</f>
        <v>157991</v>
      </c>
      <c r="D17" s="8">
        <f>SUM(D10:D16)</f>
        <v>32100</v>
      </c>
      <c r="E17" s="8">
        <f t="shared" ref="E17:I17" si="9">SUM(E10:E16)</f>
        <v>190091</v>
      </c>
      <c r="F17" s="8">
        <f>SUM(F10:F16)</f>
        <v>312134.40000000002</v>
      </c>
      <c r="G17" s="8">
        <f t="shared" si="9"/>
        <v>103848.98999999999</v>
      </c>
      <c r="H17" s="8">
        <f t="shared" si="9"/>
        <v>208285.41000000003</v>
      </c>
      <c r="I17" s="8">
        <f t="shared" si="9"/>
        <v>122043.40000000001</v>
      </c>
      <c r="K17" s="15"/>
    </row>
    <row r="18" spans="1:11" x14ac:dyDescent="0.25">
      <c r="A18" s="10">
        <v>4306120</v>
      </c>
      <c r="B18" s="5" t="s">
        <v>33</v>
      </c>
      <c r="C18" s="6">
        <v>0</v>
      </c>
      <c r="D18" s="6">
        <f>E18-C18</f>
        <v>0</v>
      </c>
      <c r="E18" s="6">
        <v>0</v>
      </c>
      <c r="F18" s="6">
        <v>50000</v>
      </c>
      <c r="G18" s="6">
        <v>0</v>
      </c>
      <c r="H18" s="6">
        <f>F18-G18</f>
        <v>50000</v>
      </c>
      <c r="I18" s="6">
        <f>F18-E18</f>
        <v>50000</v>
      </c>
    </row>
    <row r="19" spans="1:11" x14ac:dyDescent="0.25">
      <c r="A19" s="10">
        <v>4306204</v>
      </c>
      <c r="B19" s="5" t="s">
        <v>34</v>
      </c>
      <c r="C19" s="6">
        <v>0</v>
      </c>
      <c r="D19" s="6">
        <f>E19-C19</f>
        <v>0</v>
      </c>
      <c r="E19" s="6">
        <v>0</v>
      </c>
      <c r="F19" s="6">
        <v>21452.07</v>
      </c>
      <c r="G19" s="6">
        <v>21452.07</v>
      </c>
      <c r="H19" s="6">
        <f>F19-G19</f>
        <v>0</v>
      </c>
      <c r="I19" s="6">
        <f>F19-E19</f>
        <v>21452.07</v>
      </c>
    </row>
    <row r="20" spans="1:11" x14ac:dyDescent="0.25">
      <c r="A20" s="2" t="s">
        <v>35</v>
      </c>
      <c r="B20" s="7" t="s">
        <v>36</v>
      </c>
      <c r="C20" s="8">
        <f>SUM(C18:C19)</f>
        <v>0</v>
      </c>
      <c r="D20" s="8">
        <f t="shared" ref="D20:I20" si="10">SUM(D18:D19)</f>
        <v>0</v>
      </c>
      <c r="E20" s="8">
        <f t="shared" si="10"/>
        <v>0</v>
      </c>
      <c r="F20" s="8">
        <f t="shared" si="10"/>
        <v>71452.070000000007</v>
      </c>
      <c r="G20" s="8">
        <f t="shared" si="10"/>
        <v>21452.07</v>
      </c>
      <c r="H20" s="8">
        <f t="shared" si="10"/>
        <v>50000</v>
      </c>
      <c r="I20" s="8">
        <f t="shared" si="10"/>
        <v>71452.070000000007</v>
      </c>
      <c r="K20" s="15"/>
    </row>
    <row r="21" spans="1:11" x14ac:dyDescent="0.25">
      <c r="A21" s="10">
        <v>4406800</v>
      </c>
      <c r="B21" s="5" t="s">
        <v>37</v>
      </c>
      <c r="C21" s="6">
        <v>0</v>
      </c>
      <c r="D21" s="6">
        <f>E21-C21</f>
        <v>0</v>
      </c>
      <c r="E21" s="6">
        <v>0</v>
      </c>
      <c r="F21" s="6">
        <v>211666.37999999998</v>
      </c>
      <c r="G21" s="6">
        <v>183999.22999999998</v>
      </c>
      <c r="H21" s="6">
        <f>F21-G21</f>
        <v>27667.149999999994</v>
      </c>
      <c r="I21" s="6">
        <f>F21-E21</f>
        <v>211666.37999999998</v>
      </c>
    </row>
    <row r="22" spans="1:11" x14ac:dyDescent="0.25">
      <c r="A22" s="10">
        <v>4407025</v>
      </c>
      <c r="B22" s="5" t="s">
        <v>38</v>
      </c>
      <c r="C22" s="6">
        <v>0</v>
      </c>
      <c r="D22" s="6">
        <f t="shared" ref="D22:D26" si="11">E22-C22</f>
        <v>0</v>
      </c>
      <c r="E22" s="6">
        <v>0</v>
      </c>
      <c r="F22" s="6">
        <v>174346.72999999998</v>
      </c>
      <c r="G22" s="6">
        <v>128411.76</v>
      </c>
      <c r="H22" s="6">
        <f t="shared" ref="H22:H26" si="12">F22-G22</f>
        <v>45934.969999999987</v>
      </c>
      <c r="I22" s="6">
        <f t="shared" ref="I22:I26" si="13">F22-E22</f>
        <v>174346.72999999998</v>
      </c>
    </row>
    <row r="23" spans="1:11" x14ac:dyDescent="0.25">
      <c r="A23" s="10">
        <v>4407495</v>
      </c>
      <c r="B23" s="5" t="s">
        <v>39</v>
      </c>
      <c r="C23" s="6">
        <v>0</v>
      </c>
      <c r="D23" s="6">
        <f t="shared" si="11"/>
        <v>0</v>
      </c>
      <c r="E23" s="6">
        <v>0</v>
      </c>
      <c r="F23" s="6">
        <v>1800</v>
      </c>
      <c r="G23" s="6">
        <v>1800</v>
      </c>
      <c r="H23" s="6">
        <f t="shared" si="12"/>
        <v>0</v>
      </c>
      <c r="I23" s="6">
        <f t="shared" si="13"/>
        <v>1800</v>
      </c>
    </row>
    <row r="24" spans="1:11" x14ac:dyDescent="0.25">
      <c r="A24" s="10">
        <v>4420001</v>
      </c>
      <c r="B24" s="5" t="s">
        <v>40</v>
      </c>
      <c r="C24" s="6">
        <v>0</v>
      </c>
      <c r="D24" s="6">
        <f t="shared" si="11"/>
        <v>0</v>
      </c>
      <c r="E24" s="6">
        <v>0</v>
      </c>
      <c r="F24" s="6">
        <v>4000</v>
      </c>
      <c r="G24" s="6">
        <v>4000</v>
      </c>
      <c r="H24" s="6">
        <f t="shared" si="12"/>
        <v>0</v>
      </c>
      <c r="I24" s="6">
        <f t="shared" si="13"/>
        <v>4000</v>
      </c>
    </row>
    <row r="25" spans="1:11" x14ac:dyDescent="0.25">
      <c r="A25" s="10">
        <v>4480001</v>
      </c>
      <c r="B25" s="5" t="s">
        <v>41</v>
      </c>
      <c r="C25" s="6">
        <v>176061</v>
      </c>
      <c r="D25" s="6">
        <f t="shared" si="11"/>
        <v>10332</v>
      </c>
      <c r="E25" s="6">
        <v>186393</v>
      </c>
      <c r="F25" s="6">
        <v>0</v>
      </c>
      <c r="G25" s="6">
        <v>0</v>
      </c>
      <c r="H25" s="6">
        <f t="shared" si="12"/>
        <v>0</v>
      </c>
      <c r="I25" s="6">
        <f t="shared" si="13"/>
        <v>-186393</v>
      </c>
    </row>
    <row r="26" spans="1:11" x14ac:dyDescent="0.25">
      <c r="A26" s="10">
        <v>4490008</v>
      </c>
      <c r="B26" s="5" t="s">
        <v>42</v>
      </c>
      <c r="C26" s="6">
        <v>2190500</v>
      </c>
      <c r="D26" s="6">
        <f t="shared" si="11"/>
        <v>142394</v>
      </c>
      <c r="E26" s="6">
        <v>2332894</v>
      </c>
      <c r="F26" s="6">
        <v>3943507.4399999995</v>
      </c>
      <c r="G26" s="6">
        <v>1787523.9000000006</v>
      </c>
      <c r="H26" s="6">
        <f t="shared" si="12"/>
        <v>2155983.5399999991</v>
      </c>
      <c r="I26" s="6">
        <f t="shared" si="13"/>
        <v>1610613.4399999995</v>
      </c>
    </row>
    <row r="27" spans="1:11" x14ac:dyDescent="0.25">
      <c r="A27" s="2" t="s">
        <v>43</v>
      </c>
      <c r="B27" s="7" t="s">
        <v>44</v>
      </c>
      <c r="C27" s="8">
        <f>SUM(C21:C26)</f>
        <v>2366561</v>
      </c>
      <c r="D27" s="8">
        <f t="shared" ref="D27:I27" si="14">SUM(D21:D26)</f>
        <v>152726</v>
      </c>
      <c r="E27" s="8">
        <f t="shared" si="14"/>
        <v>2519287</v>
      </c>
      <c r="F27" s="8">
        <f>SUM(F21:F26)</f>
        <v>4335320.55</v>
      </c>
      <c r="G27" s="8">
        <f t="shared" si="14"/>
        <v>2105734.8900000006</v>
      </c>
      <c r="H27" s="8">
        <f t="shared" si="14"/>
        <v>2229585.6599999992</v>
      </c>
      <c r="I27" s="8">
        <f t="shared" si="14"/>
        <v>1816033.5499999993</v>
      </c>
      <c r="K27" s="15"/>
    </row>
    <row r="28" spans="1:11" x14ac:dyDescent="0.25">
      <c r="A28" s="10">
        <v>4600009</v>
      </c>
      <c r="B28" s="5" t="s">
        <v>45</v>
      </c>
      <c r="C28" s="6">
        <v>11762</v>
      </c>
      <c r="D28" s="6">
        <f>E28-C28</f>
        <v>-7064</v>
      </c>
      <c r="E28" s="6">
        <v>4698</v>
      </c>
      <c r="F28" s="6">
        <v>39155.47</v>
      </c>
      <c r="G28" s="6">
        <v>30500</v>
      </c>
      <c r="H28" s="6">
        <f>F28-G28</f>
        <v>8655.4700000000012</v>
      </c>
      <c r="I28" s="6">
        <f>F28-E28</f>
        <v>34457.47</v>
      </c>
    </row>
    <row r="29" spans="1:11" x14ac:dyDescent="0.25">
      <c r="A29" s="10">
        <v>4620002</v>
      </c>
      <c r="B29" s="5" t="s">
        <v>46</v>
      </c>
      <c r="C29" s="6">
        <v>12845</v>
      </c>
      <c r="D29" s="6">
        <f>E29-C29</f>
        <v>7346</v>
      </c>
      <c r="E29" s="6">
        <v>20191</v>
      </c>
      <c r="F29" s="6">
        <v>1815</v>
      </c>
      <c r="G29" s="6">
        <v>1815</v>
      </c>
      <c r="H29" s="6">
        <f>F29-G29</f>
        <v>0</v>
      </c>
      <c r="I29" s="6">
        <f>F29-E29</f>
        <v>-18376</v>
      </c>
    </row>
    <row r="30" spans="1:11" x14ac:dyDescent="0.25">
      <c r="A30" s="10">
        <v>4630001</v>
      </c>
      <c r="B30" s="5" t="s">
        <v>47</v>
      </c>
      <c r="C30" s="6">
        <v>0</v>
      </c>
      <c r="D30" s="6">
        <f>E30-C30</f>
        <v>0</v>
      </c>
      <c r="E30" s="6">
        <v>0</v>
      </c>
      <c r="F30" s="6">
        <v>0</v>
      </c>
      <c r="G30" s="6">
        <v>0</v>
      </c>
      <c r="H30" s="6">
        <f>F30-G30</f>
        <v>0</v>
      </c>
      <c r="I30" s="6">
        <f>F30-E30</f>
        <v>0</v>
      </c>
    </row>
    <row r="31" spans="1:11" x14ac:dyDescent="0.25">
      <c r="A31" s="2" t="s">
        <v>48</v>
      </c>
      <c r="B31" s="7" t="s">
        <v>49</v>
      </c>
      <c r="C31" s="8">
        <f>SUM(C28:C30)</f>
        <v>24607</v>
      </c>
      <c r="D31" s="8">
        <f t="shared" ref="D31:I31" si="15">SUM(D28:D30)</f>
        <v>282</v>
      </c>
      <c r="E31" s="8">
        <f t="shared" si="15"/>
        <v>24889</v>
      </c>
      <c r="F31" s="8">
        <f t="shared" si="15"/>
        <v>40970.47</v>
      </c>
      <c r="G31" s="8">
        <f t="shared" si="15"/>
        <v>32315</v>
      </c>
      <c r="H31" s="8">
        <f t="shared" si="15"/>
        <v>8655.4700000000012</v>
      </c>
      <c r="I31" s="8">
        <f t="shared" si="15"/>
        <v>16081.470000000001</v>
      </c>
      <c r="K31" s="15"/>
    </row>
    <row r="32" spans="1:11" x14ac:dyDescent="0.25">
      <c r="A32" s="10">
        <v>4700001</v>
      </c>
      <c r="B32" s="5" t="s">
        <v>50</v>
      </c>
      <c r="C32" s="6">
        <v>64898</v>
      </c>
      <c r="D32" s="6">
        <f>E32-C32</f>
        <v>18849</v>
      </c>
      <c r="E32" s="6">
        <v>83747</v>
      </c>
      <c r="F32" s="6">
        <v>24400</v>
      </c>
      <c r="G32" s="6">
        <v>19950</v>
      </c>
      <c r="H32" s="6">
        <f>F32-G32</f>
        <v>4450</v>
      </c>
      <c r="I32" s="6">
        <f>F32-E32</f>
        <v>-59347</v>
      </c>
    </row>
    <row r="33" spans="1:11" x14ac:dyDescent="0.25">
      <c r="A33" s="2" t="s">
        <v>51</v>
      </c>
      <c r="B33" s="7" t="s">
        <v>2</v>
      </c>
      <c r="C33" s="8">
        <f>SUM(C32)</f>
        <v>64898</v>
      </c>
      <c r="D33" s="8">
        <f t="shared" ref="D33:I33" si="16">SUM(D32)</f>
        <v>18849</v>
      </c>
      <c r="E33" s="8">
        <f t="shared" si="16"/>
        <v>83747</v>
      </c>
      <c r="F33" s="8">
        <f t="shared" si="16"/>
        <v>24400</v>
      </c>
      <c r="G33" s="8">
        <f t="shared" si="16"/>
        <v>19950</v>
      </c>
      <c r="H33" s="8">
        <f t="shared" si="16"/>
        <v>4450</v>
      </c>
      <c r="I33" s="8">
        <f t="shared" si="16"/>
        <v>-59347</v>
      </c>
      <c r="K33" s="15"/>
    </row>
    <row r="34" spans="1:11" x14ac:dyDescent="0.25">
      <c r="A34" s="10">
        <v>4800001</v>
      </c>
      <c r="B34" s="5" t="s">
        <v>52</v>
      </c>
      <c r="C34" s="6">
        <v>152502</v>
      </c>
      <c r="D34" s="6">
        <f t="shared" ref="D34:D44" si="17">E34-C34</f>
        <v>22920</v>
      </c>
      <c r="E34" s="6">
        <v>175422</v>
      </c>
      <c r="F34" s="6">
        <v>550</v>
      </c>
      <c r="G34" s="6">
        <v>550</v>
      </c>
      <c r="H34" s="6">
        <f t="shared" ref="H34:H36" si="18">F34-G34</f>
        <v>0</v>
      </c>
      <c r="I34" s="6">
        <f t="shared" ref="I34:I36" si="19">F34-E34</f>
        <v>-174872</v>
      </c>
    </row>
    <row r="35" spans="1:11" x14ac:dyDescent="0.25">
      <c r="A35" s="10">
        <v>4810001</v>
      </c>
      <c r="B35" s="5" t="s">
        <v>53</v>
      </c>
      <c r="C35" s="6">
        <v>0</v>
      </c>
      <c r="D35" s="6">
        <f t="shared" si="17"/>
        <v>0</v>
      </c>
      <c r="E35" s="6">
        <v>0</v>
      </c>
      <c r="F35" s="6">
        <v>213402.99</v>
      </c>
      <c r="G35" s="6">
        <v>181230.46000000002</v>
      </c>
      <c r="H35" s="6">
        <f t="shared" si="18"/>
        <v>32172.52999999997</v>
      </c>
      <c r="I35" s="6">
        <f t="shared" si="19"/>
        <v>213402.99</v>
      </c>
    </row>
    <row r="36" spans="1:11" x14ac:dyDescent="0.25">
      <c r="A36" s="10">
        <v>4820001</v>
      </c>
      <c r="B36" s="5" t="s">
        <v>54</v>
      </c>
      <c r="C36" s="6">
        <v>0</v>
      </c>
      <c r="D36" s="6">
        <f t="shared" si="17"/>
        <v>0</v>
      </c>
      <c r="E36" s="6">
        <v>0</v>
      </c>
      <c r="F36" s="6">
        <v>0</v>
      </c>
      <c r="G36" s="6">
        <v>0</v>
      </c>
      <c r="H36" s="6">
        <f t="shared" si="18"/>
        <v>0</v>
      </c>
      <c r="I36" s="6">
        <f t="shared" si="19"/>
        <v>0</v>
      </c>
    </row>
    <row r="37" spans="1:11" x14ac:dyDescent="0.25">
      <c r="A37" s="2" t="s">
        <v>55</v>
      </c>
      <c r="B37" s="7" t="s">
        <v>56</v>
      </c>
      <c r="C37" s="8">
        <f>SUM(C34:C36)</f>
        <v>152502</v>
      </c>
      <c r="D37" s="8">
        <f>SUM(D34:D36)</f>
        <v>22920</v>
      </c>
      <c r="E37" s="8">
        <f t="shared" ref="E37:I37" si="20">SUM(E34:E36)</f>
        <v>175422</v>
      </c>
      <c r="F37" s="8">
        <f t="shared" si="20"/>
        <v>213952.99</v>
      </c>
      <c r="G37" s="8">
        <f t="shared" si="20"/>
        <v>181780.46000000002</v>
      </c>
      <c r="H37" s="8">
        <f>SUM(H34:H36)</f>
        <v>32172.52999999997</v>
      </c>
      <c r="I37" s="8">
        <f t="shared" si="20"/>
        <v>38530.989999999991</v>
      </c>
      <c r="K37" s="15"/>
    </row>
    <row r="38" spans="1:11" x14ac:dyDescent="0.25">
      <c r="A38" s="10">
        <v>4990009</v>
      </c>
      <c r="B38" s="5" t="s">
        <v>57</v>
      </c>
      <c r="C38" s="6">
        <v>23415</v>
      </c>
      <c r="D38" s="6">
        <f t="shared" si="17"/>
        <v>-14304</v>
      </c>
      <c r="E38" s="6">
        <v>9111</v>
      </c>
      <c r="F38" s="6">
        <v>57481.53</v>
      </c>
      <c r="G38" s="6">
        <v>57481.53</v>
      </c>
      <c r="H38" s="6">
        <f t="shared" ref="H38" si="21">F38-G38</f>
        <v>0</v>
      </c>
      <c r="I38" s="6">
        <f t="shared" ref="I38" si="22">F38-E38</f>
        <v>48370.53</v>
      </c>
    </row>
    <row r="39" spans="1:11" x14ac:dyDescent="0.25">
      <c r="A39" s="2" t="s">
        <v>58</v>
      </c>
      <c r="B39" s="7" t="s">
        <v>59</v>
      </c>
      <c r="C39" s="8">
        <f>SUM(C38)</f>
        <v>23415</v>
      </c>
      <c r="D39" s="8">
        <f t="shared" ref="D39:I39" si="23">SUM(D38)</f>
        <v>-14304</v>
      </c>
      <c r="E39" s="8">
        <f t="shared" si="23"/>
        <v>9111</v>
      </c>
      <c r="F39" s="8">
        <f t="shared" si="23"/>
        <v>57481.53</v>
      </c>
      <c r="G39" s="8">
        <f t="shared" si="23"/>
        <v>57481.53</v>
      </c>
      <c r="H39" s="8">
        <f t="shared" si="23"/>
        <v>0</v>
      </c>
      <c r="I39" s="8">
        <f t="shared" si="23"/>
        <v>48370.53</v>
      </c>
      <c r="K39" s="15"/>
    </row>
    <row r="40" spans="1:11" s="9" customFormat="1" x14ac:dyDescent="0.25">
      <c r="A40" s="53" t="s">
        <v>60</v>
      </c>
      <c r="B40" s="54" t="s">
        <v>61</v>
      </c>
      <c r="C40" s="55">
        <f>+C9+C17+C20+C27+C31+C33+C37+C39</f>
        <v>2819295</v>
      </c>
      <c r="D40" s="55">
        <f t="shared" ref="D40:I40" si="24">+D9+D17+D20+D27+D31+D33+D37+D39</f>
        <v>206392</v>
      </c>
      <c r="E40" s="55">
        <f>+E9+E17+E20+E27+E31+E33+E37+E39</f>
        <v>3025687</v>
      </c>
      <c r="F40" s="55">
        <f t="shared" si="24"/>
        <v>5205885.5199999996</v>
      </c>
      <c r="G40" s="55">
        <f t="shared" si="24"/>
        <v>2672736.4500000002</v>
      </c>
      <c r="H40" s="55">
        <f t="shared" si="24"/>
        <v>2533149.0699999994</v>
      </c>
      <c r="I40" s="55">
        <f t="shared" si="24"/>
        <v>2180198.5199999991</v>
      </c>
      <c r="K40" s="15"/>
    </row>
    <row r="41" spans="1:11" x14ac:dyDescent="0.25">
      <c r="A41" s="10">
        <v>5200001</v>
      </c>
      <c r="B41" s="5" t="s">
        <v>62</v>
      </c>
      <c r="C41" s="6">
        <v>0</v>
      </c>
      <c r="D41" s="6">
        <f>E41-C41</f>
        <v>0</v>
      </c>
      <c r="E41" s="6">
        <v>0</v>
      </c>
      <c r="F41" s="6">
        <v>113928.08</v>
      </c>
      <c r="G41" s="6">
        <v>113928.08</v>
      </c>
      <c r="H41" s="6">
        <f t="shared" ref="H41" si="25">F41-G41</f>
        <v>0</v>
      </c>
      <c r="I41" s="6">
        <f t="shared" ref="I41" si="26">F41-E41</f>
        <v>113928.08</v>
      </c>
    </row>
    <row r="42" spans="1:11" x14ac:dyDescent="0.25">
      <c r="A42" s="2" t="s">
        <v>63</v>
      </c>
      <c r="B42" s="7" t="s">
        <v>64</v>
      </c>
      <c r="C42" s="8">
        <f t="shared" ref="C42:I42" si="27">SUM(C41)</f>
        <v>0</v>
      </c>
      <c r="D42" s="8">
        <f t="shared" si="27"/>
        <v>0</v>
      </c>
      <c r="E42" s="8">
        <f t="shared" si="27"/>
        <v>0</v>
      </c>
      <c r="F42" s="8">
        <f t="shared" si="27"/>
        <v>113928.08</v>
      </c>
      <c r="G42" s="8">
        <f t="shared" si="27"/>
        <v>113928.08</v>
      </c>
      <c r="H42" s="8">
        <f t="shared" si="27"/>
        <v>0</v>
      </c>
      <c r="I42" s="8">
        <f t="shared" si="27"/>
        <v>113928.08</v>
      </c>
      <c r="K42" s="15"/>
    </row>
    <row r="43" spans="1:11" x14ac:dyDescent="0.25">
      <c r="A43" s="10">
        <v>5300001</v>
      </c>
      <c r="B43" s="5" t="s">
        <v>65</v>
      </c>
      <c r="C43" s="6">
        <v>0</v>
      </c>
      <c r="D43" s="6">
        <f t="shared" si="17"/>
        <v>0</v>
      </c>
      <c r="E43" s="6">
        <v>0</v>
      </c>
      <c r="F43" s="6">
        <v>0</v>
      </c>
      <c r="G43" s="6">
        <v>0</v>
      </c>
      <c r="H43" s="6">
        <f t="shared" ref="H43:H44" si="28">F43-G43</f>
        <v>0</v>
      </c>
      <c r="I43" s="6">
        <f t="shared" ref="I43:I44" si="29">F43-E43</f>
        <v>0</v>
      </c>
    </row>
    <row r="44" spans="1:11" x14ac:dyDescent="0.25">
      <c r="A44" s="10">
        <v>5340001</v>
      </c>
      <c r="B44" s="5" t="s">
        <v>66</v>
      </c>
      <c r="C44" s="6">
        <v>0</v>
      </c>
      <c r="D44" s="6">
        <f t="shared" si="17"/>
        <v>0</v>
      </c>
      <c r="E44" s="6">
        <v>0</v>
      </c>
      <c r="F44" s="6">
        <v>439.51</v>
      </c>
      <c r="G44" s="6">
        <v>439.51</v>
      </c>
      <c r="H44" s="6">
        <f t="shared" si="28"/>
        <v>0</v>
      </c>
      <c r="I44" s="6">
        <f t="shared" si="29"/>
        <v>439.51</v>
      </c>
    </row>
    <row r="45" spans="1:11" x14ac:dyDescent="0.25">
      <c r="A45" s="2" t="s">
        <v>67</v>
      </c>
      <c r="B45" s="7" t="s">
        <v>3</v>
      </c>
      <c r="C45" s="8">
        <f>SUM(C43:C44)</f>
        <v>0</v>
      </c>
      <c r="D45" s="8">
        <f t="shared" ref="D45:I45" si="30">SUM(D43:D44)</f>
        <v>0</v>
      </c>
      <c r="E45" s="8">
        <f t="shared" si="30"/>
        <v>0</v>
      </c>
      <c r="F45" s="8">
        <f t="shared" si="30"/>
        <v>439.51</v>
      </c>
      <c r="G45" s="8">
        <f t="shared" si="30"/>
        <v>439.51</v>
      </c>
      <c r="H45" s="8">
        <f t="shared" si="30"/>
        <v>0</v>
      </c>
      <c r="I45" s="8">
        <f t="shared" si="30"/>
        <v>439.51</v>
      </c>
      <c r="K45" s="15"/>
    </row>
    <row r="46" spans="1:11" x14ac:dyDescent="0.25">
      <c r="A46" s="10">
        <v>5400001</v>
      </c>
      <c r="B46" s="5" t="s">
        <v>68</v>
      </c>
      <c r="C46" s="6">
        <v>625068</v>
      </c>
      <c r="D46" s="6">
        <f t="shared" ref="D46" si="31">E46-C46</f>
        <v>14200</v>
      </c>
      <c r="E46" s="6">
        <v>639268</v>
      </c>
      <c r="F46" s="6">
        <v>764023.21000000346</v>
      </c>
      <c r="G46" s="6">
        <v>715906.14000000339</v>
      </c>
      <c r="H46" s="6">
        <f t="shared" ref="H46" si="32">F46-G46</f>
        <v>48117.070000000065</v>
      </c>
      <c r="I46" s="6">
        <f t="shared" ref="I46" si="33">F46-E46</f>
        <v>124755.21000000346</v>
      </c>
    </row>
    <row r="47" spans="1:11" x14ac:dyDescent="0.25">
      <c r="A47" s="10">
        <v>5400009</v>
      </c>
      <c r="B47" s="5" t="s">
        <v>69</v>
      </c>
      <c r="C47" s="6">
        <v>0</v>
      </c>
      <c r="D47" s="6">
        <f t="shared" ref="D47:D48" si="34">E47-C47</f>
        <v>0</v>
      </c>
      <c r="E47" s="6">
        <v>0</v>
      </c>
      <c r="F47" s="6">
        <v>0</v>
      </c>
      <c r="G47" s="6">
        <v>0</v>
      </c>
      <c r="H47" s="6">
        <f t="shared" ref="H47:H48" si="35">F47-G47</f>
        <v>0</v>
      </c>
      <c r="I47" s="6">
        <f t="shared" ref="I47:I48" si="36">F47-E47</f>
        <v>0</v>
      </c>
    </row>
    <row r="48" spans="1:11" x14ac:dyDescent="0.25">
      <c r="A48" s="10">
        <v>5440001</v>
      </c>
      <c r="B48" s="5" t="s">
        <v>70</v>
      </c>
      <c r="C48" s="6">
        <v>0</v>
      </c>
      <c r="D48" s="6">
        <f t="shared" si="34"/>
        <v>0</v>
      </c>
      <c r="E48" s="6">
        <v>0</v>
      </c>
      <c r="F48" s="6">
        <v>436.67</v>
      </c>
      <c r="G48" s="6">
        <v>436.67</v>
      </c>
      <c r="H48" s="6">
        <f t="shared" si="35"/>
        <v>0</v>
      </c>
      <c r="I48" s="6">
        <f t="shared" si="36"/>
        <v>436.67</v>
      </c>
    </row>
    <row r="49" spans="1:11" x14ac:dyDescent="0.25">
      <c r="A49" s="2" t="s">
        <v>71</v>
      </c>
      <c r="B49" s="7" t="s">
        <v>72</v>
      </c>
      <c r="C49" s="8">
        <f>SUM(C46:C48)</f>
        <v>625068</v>
      </c>
      <c r="D49" s="8">
        <f t="shared" ref="D49:I49" si="37">SUM(D46:D48)</f>
        <v>14200</v>
      </c>
      <c r="E49" s="8">
        <f t="shared" si="37"/>
        <v>639268</v>
      </c>
      <c r="F49" s="8">
        <f t="shared" si="37"/>
        <v>764459.8800000035</v>
      </c>
      <c r="G49" s="8">
        <f t="shared" si="37"/>
        <v>716342.81000000343</v>
      </c>
      <c r="H49" s="8">
        <f t="shared" si="37"/>
        <v>48117.070000000065</v>
      </c>
      <c r="I49" s="8">
        <f t="shared" si="37"/>
        <v>125191.88000000345</v>
      </c>
      <c r="K49" s="15"/>
    </row>
    <row r="50" spans="1:11" s="9" customFormat="1" x14ac:dyDescent="0.25">
      <c r="A50" s="53" t="s">
        <v>73</v>
      </c>
      <c r="B50" s="54" t="s">
        <v>74</v>
      </c>
      <c r="C50" s="55">
        <f>+C42+C45+C49</f>
        <v>625068</v>
      </c>
      <c r="D50" s="55">
        <f t="shared" ref="D50:I50" si="38">+D42+D45+D49</f>
        <v>14200</v>
      </c>
      <c r="E50" s="55">
        <f t="shared" si="38"/>
        <v>639268</v>
      </c>
      <c r="F50" s="55">
        <f t="shared" si="38"/>
        <v>878827.47000000346</v>
      </c>
      <c r="G50" s="55">
        <f t="shared" si="38"/>
        <v>830710.4000000034</v>
      </c>
      <c r="H50" s="55">
        <f t="shared" si="38"/>
        <v>48117.070000000065</v>
      </c>
      <c r="I50" s="55">
        <f t="shared" si="38"/>
        <v>239559.47000000346</v>
      </c>
      <c r="K50" s="15"/>
    </row>
    <row r="51" spans="1:11" s="9" customFormat="1" x14ac:dyDescent="0.25">
      <c r="A51" s="61" t="s">
        <v>75</v>
      </c>
      <c r="B51" s="62"/>
      <c r="C51" s="52">
        <f>C5+C40+C50</f>
        <v>9770535</v>
      </c>
      <c r="D51" s="52">
        <f t="shared" ref="D51:I51" si="39">D5+D40+D50</f>
        <v>921201</v>
      </c>
      <c r="E51" s="52">
        <f>E5+E40+E50</f>
        <v>10691736</v>
      </c>
      <c r="F51" s="52">
        <f>F5+F40+F50</f>
        <v>11848978.09</v>
      </c>
      <c r="G51" s="52">
        <f t="shared" si="39"/>
        <v>8081739.5499999961</v>
      </c>
      <c r="H51" s="52">
        <f t="shared" si="39"/>
        <v>3767238.5400000028</v>
      </c>
      <c r="I51" s="52">
        <f t="shared" si="39"/>
        <v>1157242.0899999987</v>
      </c>
      <c r="K51" s="15"/>
    </row>
    <row r="54" spans="1:11" x14ac:dyDescent="0.25">
      <c r="F54" s="3"/>
      <c r="G54" s="3"/>
    </row>
  </sheetData>
  <mergeCells count="1">
    <mergeCell ref="A51:B51"/>
  </mergeCells>
  <pageMargins left="0.7" right="0.7" top="0.75" bottom="0.75" header="0.3" footer="0.3"/>
  <pageSetup paperSize="9" scale="91" orientation="landscape" r:id="rId1"/>
  <ignoredErrors>
    <ignoredError sqref="D9:I37 D41:I50 D40 F40:I40 D39:I39 D38 F38:I3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F7338-D434-44A4-9327-1CC605EA7109}">
  <dimension ref="A1:O62"/>
  <sheetViews>
    <sheetView showGridLines="0" zoomScale="80" zoomScaleNormal="80" workbookViewId="0">
      <selection activeCell="C26" sqref="C26"/>
    </sheetView>
  </sheetViews>
  <sheetFormatPr baseColWidth="10" defaultColWidth="11.42578125" defaultRowHeight="15" x14ac:dyDescent="0.25"/>
  <cols>
    <col min="1" max="1" width="14" style="19" bestFit="1" customWidth="1"/>
    <col min="2" max="2" width="80.42578125" style="13" customWidth="1"/>
    <col min="3" max="9" width="15.7109375" style="14" customWidth="1"/>
    <col min="10" max="10" width="11.42578125" style="13"/>
    <col min="11" max="12" width="11.7109375" style="13" bestFit="1" customWidth="1"/>
    <col min="13" max="13" width="11.42578125" style="13"/>
    <col min="14" max="14" width="11.7109375" style="14" bestFit="1" customWidth="1"/>
    <col min="15" max="16384" width="11.42578125" style="13"/>
  </cols>
  <sheetData>
    <row r="1" spans="1:12" ht="60" x14ac:dyDescent="0.25">
      <c r="A1" s="49" t="s">
        <v>4</v>
      </c>
      <c r="B1" s="49" t="s">
        <v>5</v>
      </c>
      <c r="C1" s="49" t="s">
        <v>76</v>
      </c>
      <c r="D1" s="49" t="s">
        <v>77</v>
      </c>
      <c r="E1" s="49" t="s">
        <v>78</v>
      </c>
      <c r="F1" s="49" t="s">
        <v>79</v>
      </c>
      <c r="G1" s="49" t="s">
        <v>80</v>
      </c>
      <c r="H1" s="49" t="s">
        <v>81</v>
      </c>
      <c r="I1" s="49" t="s">
        <v>12</v>
      </c>
      <c r="K1" s="48"/>
    </row>
    <row r="2" spans="1:12" x14ac:dyDescent="0.25">
      <c r="A2" s="16">
        <v>1300001</v>
      </c>
      <c r="B2" s="5" t="s">
        <v>82</v>
      </c>
      <c r="C2" s="17">
        <v>3296075</v>
      </c>
      <c r="D2" s="17">
        <f>E2-C2</f>
        <v>99641</v>
      </c>
      <c r="E2" s="17">
        <v>3395716</v>
      </c>
      <c r="F2" s="17">
        <v>1959508.47</v>
      </c>
      <c r="G2" s="17">
        <v>1889154.6</v>
      </c>
      <c r="H2" s="17">
        <f>F2-G2</f>
        <v>70353.869999999879</v>
      </c>
      <c r="I2" s="17">
        <f>F2-E2</f>
        <v>-1436207.53</v>
      </c>
      <c r="K2" s="14"/>
    </row>
    <row r="3" spans="1:12" x14ac:dyDescent="0.25">
      <c r="A3" s="16">
        <v>1310001</v>
      </c>
      <c r="B3" s="5" t="s">
        <v>83</v>
      </c>
      <c r="C3" s="17">
        <v>0</v>
      </c>
      <c r="D3" s="17">
        <f t="shared" ref="D3:D4" si="0">E3-C3</f>
        <v>0</v>
      </c>
      <c r="E3" s="17">
        <v>0</v>
      </c>
      <c r="F3" s="17">
        <v>2172746.56</v>
      </c>
      <c r="G3" s="17">
        <v>2172746.56</v>
      </c>
      <c r="H3" s="17">
        <f t="shared" ref="H3:H4" si="1">F3-G3</f>
        <v>0</v>
      </c>
      <c r="I3" s="17">
        <f>F3-E3</f>
        <v>2172746.56</v>
      </c>
      <c r="K3" s="14"/>
    </row>
    <row r="4" spans="1:12" x14ac:dyDescent="0.25">
      <c r="A4" s="16">
        <v>1310003</v>
      </c>
      <c r="B4" s="5" t="s">
        <v>84</v>
      </c>
      <c r="C4" s="17">
        <v>0</v>
      </c>
      <c r="D4" s="17">
        <f t="shared" si="0"/>
        <v>0</v>
      </c>
      <c r="E4" s="17">
        <v>0</v>
      </c>
      <c r="F4" s="17">
        <v>65338.82</v>
      </c>
      <c r="G4" s="17">
        <v>65338.82</v>
      </c>
      <c r="H4" s="17">
        <f t="shared" si="1"/>
        <v>0</v>
      </c>
      <c r="I4" s="17">
        <f>F4-E4</f>
        <v>65338.82</v>
      </c>
      <c r="K4" s="14"/>
    </row>
    <row r="5" spans="1:12" x14ac:dyDescent="0.25">
      <c r="A5" s="2" t="s">
        <v>85</v>
      </c>
      <c r="B5" s="7" t="s">
        <v>86</v>
      </c>
      <c r="C5" s="8">
        <f>SUM(C2:C4)</f>
        <v>3296075</v>
      </c>
      <c r="D5" s="8">
        <f t="shared" ref="D5:I5" si="2">SUM(D2:D4)</f>
        <v>99641</v>
      </c>
      <c r="E5" s="8">
        <f t="shared" si="2"/>
        <v>3395716</v>
      </c>
      <c r="F5" s="8">
        <f t="shared" si="2"/>
        <v>4197593.8500000006</v>
      </c>
      <c r="G5" s="8">
        <f t="shared" si="2"/>
        <v>4127239.98</v>
      </c>
      <c r="H5" s="8">
        <f t="shared" si="2"/>
        <v>70353.869999999879</v>
      </c>
      <c r="I5" s="8">
        <f t="shared" si="2"/>
        <v>801877.85</v>
      </c>
      <c r="K5" s="15"/>
    </row>
    <row r="6" spans="1:12" x14ac:dyDescent="0.25">
      <c r="A6" s="16">
        <v>1600001</v>
      </c>
      <c r="B6" s="5" t="s">
        <v>87</v>
      </c>
      <c r="C6" s="17">
        <v>988823</v>
      </c>
      <c r="D6" s="17">
        <f t="shared" ref="D6" si="3">E6-C6</f>
        <v>466484</v>
      </c>
      <c r="E6" s="17">
        <v>1455307</v>
      </c>
      <c r="F6" s="17">
        <v>1183702.8899999999</v>
      </c>
      <c r="G6" s="17">
        <v>1183702.8899999999</v>
      </c>
      <c r="H6" s="17">
        <f>F6-G6</f>
        <v>0</v>
      </c>
      <c r="I6" s="17">
        <f>F6-E6</f>
        <v>-271604.1100000001</v>
      </c>
      <c r="K6" s="14"/>
      <c r="L6" s="14"/>
    </row>
    <row r="7" spans="1:12" x14ac:dyDescent="0.25">
      <c r="A7" s="2" t="s">
        <v>88</v>
      </c>
      <c r="B7" s="7" t="s">
        <v>89</v>
      </c>
      <c r="C7" s="8">
        <f>SUM(C6)</f>
        <v>988823</v>
      </c>
      <c r="D7" s="8">
        <f t="shared" ref="D7:I7" si="4">SUM(D6)</f>
        <v>466484</v>
      </c>
      <c r="E7" s="8">
        <f t="shared" si="4"/>
        <v>1455307</v>
      </c>
      <c r="F7" s="8">
        <f t="shared" si="4"/>
        <v>1183702.8899999999</v>
      </c>
      <c r="G7" s="8">
        <f t="shared" si="4"/>
        <v>1183702.8899999999</v>
      </c>
      <c r="H7" s="8">
        <f t="shared" si="4"/>
        <v>0</v>
      </c>
      <c r="I7" s="8">
        <f t="shared" si="4"/>
        <v>-271604.1100000001</v>
      </c>
      <c r="K7" s="15"/>
    </row>
    <row r="8" spans="1:12" x14ac:dyDescent="0.25">
      <c r="A8" s="53" t="s">
        <v>90</v>
      </c>
      <c r="B8" s="54" t="s">
        <v>91</v>
      </c>
      <c r="C8" s="55">
        <f>C5+C7</f>
        <v>4284898</v>
      </c>
      <c r="D8" s="55">
        <f t="shared" ref="D8:I8" si="5">D5+D7</f>
        <v>566125</v>
      </c>
      <c r="E8" s="55">
        <f t="shared" si="5"/>
        <v>4851023</v>
      </c>
      <c r="F8" s="55">
        <f t="shared" si="5"/>
        <v>5381296.7400000002</v>
      </c>
      <c r="G8" s="55">
        <f t="shared" si="5"/>
        <v>5310942.87</v>
      </c>
      <c r="H8" s="55">
        <f t="shared" si="5"/>
        <v>70353.869999999879</v>
      </c>
      <c r="I8" s="55">
        <f t="shared" si="5"/>
        <v>530273.73999999987</v>
      </c>
      <c r="K8" s="15"/>
    </row>
    <row r="9" spans="1:12" x14ac:dyDescent="0.25">
      <c r="A9" s="16">
        <v>2000002</v>
      </c>
      <c r="B9" s="5" t="s">
        <v>92</v>
      </c>
      <c r="C9" s="17">
        <f>61840</f>
        <v>61840</v>
      </c>
      <c r="D9" s="17">
        <f t="shared" ref="D9:D38" si="6">E9-C9</f>
        <v>3147</v>
      </c>
      <c r="E9" s="17">
        <v>64987</v>
      </c>
      <c r="F9" s="17">
        <v>59742.94</v>
      </c>
      <c r="G9" s="17">
        <v>59729.09</v>
      </c>
      <c r="H9" s="17">
        <f>F9-G9</f>
        <v>13.850000000005821</v>
      </c>
      <c r="I9" s="17">
        <f>F9-E9</f>
        <v>-5244.0599999999977</v>
      </c>
      <c r="K9" s="14"/>
    </row>
    <row r="10" spans="1:12" x14ac:dyDescent="0.25">
      <c r="A10" s="16">
        <v>2010001</v>
      </c>
      <c r="B10" s="5" t="s">
        <v>93</v>
      </c>
      <c r="C10" s="17">
        <v>12667</v>
      </c>
      <c r="D10" s="17">
        <f t="shared" si="6"/>
        <v>1856</v>
      </c>
      <c r="E10" s="17">
        <v>14523</v>
      </c>
      <c r="F10" s="17">
        <v>12845.16</v>
      </c>
      <c r="G10" s="17">
        <v>12764.53</v>
      </c>
      <c r="H10" s="17">
        <f>F10-G10</f>
        <v>80.6299999999992</v>
      </c>
      <c r="I10" s="17">
        <f>F10-E10</f>
        <v>-1677.8400000000001</v>
      </c>
      <c r="K10" s="14"/>
    </row>
    <row r="11" spans="1:12" x14ac:dyDescent="0.25">
      <c r="A11" s="16">
        <v>2020001</v>
      </c>
      <c r="B11" s="5" t="s">
        <v>94</v>
      </c>
      <c r="C11" s="17">
        <v>5393</v>
      </c>
      <c r="D11" s="17">
        <f t="shared" si="6"/>
        <v>575</v>
      </c>
      <c r="E11" s="17">
        <v>5968</v>
      </c>
      <c r="F11" s="17">
        <v>2575.89</v>
      </c>
      <c r="G11" s="17">
        <v>2575.89</v>
      </c>
      <c r="H11" s="17">
        <f>F11-G11</f>
        <v>0</v>
      </c>
      <c r="I11" s="17">
        <f>F11-E11</f>
        <v>-3392.11</v>
      </c>
      <c r="K11" s="14"/>
    </row>
    <row r="12" spans="1:12" x14ac:dyDescent="0.25">
      <c r="A12" s="16">
        <v>2030001</v>
      </c>
      <c r="B12" s="5" t="s">
        <v>95</v>
      </c>
      <c r="C12" s="17">
        <v>1618</v>
      </c>
      <c r="D12" s="17">
        <f t="shared" si="6"/>
        <v>307</v>
      </c>
      <c r="E12" s="17">
        <v>1925</v>
      </c>
      <c r="F12" s="17">
        <v>0</v>
      </c>
      <c r="G12" s="17">
        <v>0</v>
      </c>
      <c r="H12" s="17">
        <f>F12-G12</f>
        <v>0</v>
      </c>
      <c r="I12" s="17">
        <f>F12-E12</f>
        <v>-1925</v>
      </c>
      <c r="K12" s="14"/>
    </row>
    <row r="13" spans="1:12" x14ac:dyDescent="0.25">
      <c r="A13" s="16">
        <v>2040001</v>
      </c>
      <c r="B13" s="5" t="s">
        <v>96</v>
      </c>
      <c r="C13" s="17">
        <v>417105</v>
      </c>
      <c r="D13" s="17">
        <f t="shared" si="6"/>
        <v>19882</v>
      </c>
      <c r="E13" s="17">
        <v>436987</v>
      </c>
      <c r="F13" s="17">
        <v>407161.71</v>
      </c>
      <c r="G13" s="17">
        <v>407161.71</v>
      </c>
      <c r="H13" s="17">
        <f>F13-G13</f>
        <v>0</v>
      </c>
      <c r="I13" s="17">
        <f>F13-E13</f>
        <v>-29825.289999999979</v>
      </c>
      <c r="K13" s="14"/>
    </row>
    <row r="14" spans="1:12" x14ac:dyDescent="0.25">
      <c r="A14" s="2" t="s">
        <v>97</v>
      </c>
      <c r="B14" s="7" t="s">
        <v>98</v>
      </c>
      <c r="C14" s="8">
        <f>SUM(C9:C13)</f>
        <v>498623</v>
      </c>
      <c r="D14" s="8">
        <f t="shared" ref="D14:I14" si="7">SUM(D9:D13)</f>
        <v>25767</v>
      </c>
      <c r="E14" s="8">
        <f t="shared" si="7"/>
        <v>524390</v>
      </c>
      <c r="F14" s="8">
        <f t="shared" si="7"/>
        <v>482325.7</v>
      </c>
      <c r="G14" s="8">
        <f t="shared" si="7"/>
        <v>482231.22000000003</v>
      </c>
      <c r="H14" s="8">
        <f t="shared" si="7"/>
        <v>94.48000000000502</v>
      </c>
      <c r="I14" s="8">
        <f t="shared" si="7"/>
        <v>-42064.299999999974</v>
      </c>
      <c r="K14" s="15"/>
    </row>
    <row r="15" spans="1:12" x14ac:dyDescent="0.25">
      <c r="A15" s="16">
        <v>2140001</v>
      </c>
      <c r="B15" s="5" t="s">
        <v>99</v>
      </c>
      <c r="C15" s="17">
        <v>15926</v>
      </c>
      <c r="D15" s="17">
        <f t="shared" si="6"/>
        <v>3443</v>
      </c>
      <c r="E15" s="17">
        <v>19369</v>
      </c>
      <c r="F15" s="17">
        <v>53700.79</v>
      </c>
      <c r="G15" s="17">
        <v>53700.79</v>
      </c>
      <c r="H15" s="17">
        <f>F15-G15</f>
        <v>0</v>
      </c>
      <c r="I15" s="17">
        <f>F15-E15</f>
        <v>34331.79</v>
      </c>
      <c r="K15" s="14"/>
    </row>
    <row r="16" spans="1:12" x14ac:dyDescent="0.25">
      <c r="A16" s="2" t="s">
        <v>100</v>
      </c>
      <c r="B16" s="7" t="s">
        <v>101</v>
      </c>
      <c r="C16" s="8">
        <f>SUM(C15)</f>
        <v>15926</v>
      </c>
      <c r="D16" s="8">
        <f t="shared" ref="D16:I16" si="8">SUM(D15)</f>
        <v>3443</v>
      </c>
      <c r="E16" s="8">
        <f t="shared" si="8"/>
        <v>19369</v>
      </c>
      <c r="F16" s="8">
        <f t="shared" si="8"/>
        <v>53700.79</v>
      </c>
      <c r="G16" s="8">
        <f t="shared" si="8"/>
        <v>53700.79</v>
      </c>
      <c r="H16" s="8">
        <f t="shared" si="8"/>
        <v>0</v>
      </c>
      <c r="I16" s="8">
        <f t="shared" si="8"/>
        <v>34331.79</v>
      </c>
      <c r="K16" s="15"/>
    </row>
    <row r="17" spans="1:15" x14ac:dyDescent="0.25">
      <c r="A17" s="16">
        <v>2200001</v>
      </c>
      <c r="B17" s="5" t="s">
        <v>102</v>
      </c>
      <c r="C17" s="17">
        <v>433005</v>
      </c>
      <c r="D17" s="17">
        <f t="shared" si="6"/>
        <v>48735</v>
      </c>
      <c r="E17" s="17">
        <v>481740</v>
      </c>
      <c r="F17" s="17">
        <v>549451.8400000002</v>
      </c>
      <c r="G17" s="17">
        <v>544644.79000000015</v>
      </c>
      <c r="H17" s="17">
        <f t="shared" ref="H17:H36" si="9">F17-G17</f>
        <v>4807.0500000000466</v>
      </c>
      <c r="I17" s="17">
        <f t="shared" ref="I17:I34" si="10">F17-E17</f>
        <v>67711.8400000002</v>
      </c>
      <c r="J17" s="1"/>
      <c r="K17" s="14"/>
      <c r="O17" s="14"/>
    </row>
    <row r="18" spans="1:15" x14ac:dyDescent="0.25">
      <c r="A18" s="16">
        <v>2200002</v>
      </c>
      <c r="B18" s="5" t="s">
        <v>103</v>
      </c>
      <c r="C18" s="17">
        <v>1199</v>
      </c>
      <c r="D18" s="17">
        <f t="shared" si="6"/>
        <v>159</v>
      </c>
      <c r="E18" s="17">
        <v>1358</v>
      </c>
      <c r="F18" s="17">
        <v>3901.86</v>
      </c>
      <c r="G18" s="17">
        <v>3779.86</v>
      </c>
      <c r="H18" s="17">
        <f t="shared" si="9"/>
        <v>122</v>
      </c>
      <c r="I18" s="17">
        <f t="shared" si="10"/>
        <v>2543.86</v>
      </c>
      <c r="J18" s="1"/>
      <c r="K18" s="14"/>
      <c r="O18" s="14"/>
    </row>
    <row r="19" spans="1:15" x14ac:dyDescent="0.25">
      <c r="A19" s="16">
        <v>2210001</v>
      </c>
      <c r="B19" s="5" t="s">
        <v>104</v>
      </c>
      <c r="C19" s="17">
        <v>150655</v>
      </c>
      <c r="D19" s="17">
        <f t="shared" si="6"/>
        <v>25086</v>
      </c>
      <c r="E19" s="17">
        <v>175741</v>
      </c>
      <c r="F19" s="17">
        <v>729081.28000000014</v>
      </c>
      <c r="G19" s="17">
        <v>465337.88999999978</v>
      </c>
      <c r="H19" s="17">
        <f>F19-G19</f>
        <v>263743.39000000036</v>
      </c>
      <c r="I19" s="17">
        <f t="shared" si="10"/>
        <v>553340.28000000014</v>
      </c>
      <c r="J19" s="1"/>
      <c r="K19" s="14"/>
      <c r="O19" s="14"/>
    </row>
    <row r="20" spans="1:15" x14ac:dyDescent="0.25">
      <c r="A20" s="16">
        <v>2210089</v>
      </c>
      <c r="B20" s="5" t="s">
        <v>105</v>
      </c>
      <c r="C20" s="17">
        <v>15760</v>
      </c>
      <c r="D20" s="17">
        <f t="shared" si="6"/>
        <v>2494</v>
      </c>
      <c r="E20" s="17">
        <v>18254</v>
      </c>
      <c r="F20" s="17">
        <v>9134.0600000000013</v>
      </c>
      <c r="G20" s="17">
        <v>8040.33</v>
      </c>
      <c r="H20" s="17">
        <f t="shared" si="9"/>
        <v>1093.7300000000014</v>
      </c>
      <c r="I20" s="17">
        <f t="shared" si="10"/>
        <v>-9119.9399999999987</v>
      </c>
      <c r="J20" s="1"/>
      <c r="K20" s="14"/>
      <c r="O20" s="14"/>
    </row>
    <row r="21" spans="1:15" x14ac:dyDescent="0.25">
      <c r="A21" s="16">
        <v>2220001</v>
      </c>
      <c r="B21" s="5" t="s">
        <v>106</v>
      </c>
      <c r="C21" s="17">
        <v>9761</v>
      </c>
      <c r="D21" s="17">
        <f t="shared" si="6"/>
        <v>3082</v>
      </c>
      <c r="E21" s="17">
        <v>12843</v>
      </c>
      <c r="F21" s="17">
        <v>13627.910000000002</v>
      </c>
      <c r="G21" s="17">
        <v>13421.220000000001</v>
      </c>
      <c r="H21" s="17">
        <f>F21-G21</f>
        <v>206.69000000000051</v>
      </c>
      <c r="I21" s="17">
        <f t="shared" si="10"/>
        <v>784.91000000000167</v>
      </c>
      <c r="J21" s="1"/>
      <c r="K21" s="14"/>
      <c r="O21" s="14"/>
    </row>
    <row r="22" spans="1:15" x14ac:dyDescent="0.25">
      <c r="A22" s="16">
        <v>2240001</v>
      </c>
      <c r="B22" s="5" t="s">
        <v>107</v>
      </c>
      <c r="C22" s="17">
        <v>24756</v>
      </c>
      <c r="D22" s="17">
        <f t="shared" si="6"/>
        <v>4602</v>
      </c>
      <c r="E22" s="17">
        <v>29358</v>
      </c>
      <c r="F22" s="17">
        <v>26680.409999999996</v>
      </c>
      <c r="G22" s="17">
        <v>26680.409999999996</v>
      </c>
      <c r="H22" s="17">
        <f t="shared" si="9"/>
        <v>0</v>
      </c>
      <c r="I22" s="17">
        <f t="shared" si="10"/>
        <v>-2677.5900000000038</v>
      </c>
      <c r="J22" s="1"/>
      <c r="K22" s="14"/>
      <c r="O22" s="14"/>
    </row>
    <row r="23" spans="1:15" x14ac:dyDescent="0.25">
      <c r="A23" s="16">
        <v>2250001</v>
      </c>
      <c r="B23" s="5" t="s">
        <v>0</v>
      </c>
      <c r="C23" s="17">
        <v>78238</v>
      </c>
      <c r="D23" s="17">
        <f t="shared" si="6"/>
        <v>8183</v>
      </c>
      <c r="E23" s="17">
        <v>86421</v>
      </c>
      <c r="F23" s="17">
        <v>95071.010000000009</v>
      </c>
      <c r="G23" s="17">
        <v>92495.880000000019</v>
      </c>
      <c r="H23" s="17">
        <f t="shared" si="9"/>
        <v>2575.1299999999901</v>
      </c>
      <c r="I23" s="17">
        <f t="shared" si="10"/>
        <v>8650.0100000000093</v>
      </c>
      <c r="J23" s="1"/>
      <c r="K23" s="14"/>
      <c r="O23" s="14"/>
    </row>
    <row r="24" spans="1:15" x14ac:dyDescent="0.25">
      <c r="A24" s="16">
        <v>2260002</v>
      </c>
      <c r="B24" s="5" t="s">
        <v>108</v>
      </c>
      <c r="C24" s="17">
        <v>69912</v>
      </c>
      <c r="D24" s="17">
        <f t="shared" si="6"/>
        <v>4409</v>
      </c>
      <c r="E24" s="17">
        <v>74321</v>
      </c>
      <c r="F24" s="17">
        <v>206065.08</v>
      </c>
      <c r="G24" s="17">
        <v>203059.75</v>
      </c>
      <c r="H24" s="17">
        <f t="shared" si="9"/>
        <v>3005.3299999999872</v>
      </c>
      <c r="I24" s="17">
        <f t="shared" si="10"/>
        <v>131744.07999999999</v>
      </c>
      <c r="J24" s="1"/>
      <c r="K24" s="14"/>
      <c r="O24" s="14"/>
    </row>
    <row r="25" spans="1:15" x14ac:dyDescent="0.25">
      <c r="A25" s="16">
        <v>2260003</v>
      </c>
      <c r="B25" s="5" t="s">
        <v>109</v>
      </c>
      <c r="C25" s="17">
        <v>30537</v>
      </c>
      <c r="D25" s="17">
        <f t="shared" si="6"/>
        <v>3414</v>
      </c>
      <c r="E25" s="17">
        <v>33951</v>
      </c>
      <c r="F25" s="17">
        <v>45335.339999999989</v>
      </c>
      <c r="G25" s="17">
        <v>42194.509999999987</v>
      </c>
      <c r="H25" s="17">
        <f t="shared" si="9"/>
        <v>3140.8300000000017</v>
      </c>
      <c r="I25" s="17">
        <f t="shared" si="10"/>
        <v>11384.339999999989</v>
      </c>
      <c r="J25" s="1"/>
      <c r="K25" s="14"/>
      <c r="O25" s="14"/>
    </row>
    <row r="26" spans="1:15" x14ac:dyDescent="0.25">
      <c r="A26" s="16">
        <v>2260011</v>
      </c>
      <c r="B26" s="5" t="s">
        <v>110</v>
      </c>
      <c r="C26" s="17">
        <v>29738</v>
      </c>
      <c r="D26" s="17">
        <f t="shared" si="6"/>
        <v>2830</v>
      </c>
      <c r="E26" s="17">
        <v>32568</v>
      </c>
      <c r="F26" s="17">
        <v>42607.780000000006</v>
      </c>
      <c r="G26" s="17">
        <v>42200.38</v>
      </c>
      <c r="H26" s="17">
        <f t="shared" si="9"/>
        <v>407.40000000000873</v>
      </c>
      <c r="I26" s="17">
        <f t="shared" si="10"/>
        <v>10039.780000000006</v>
      </c>
      <c r="J26" s="1"/>
      <c r="K26" s="14"/>
      <c r="O26" s="14"/>
    </row>
    <row r="27" spans="1:15" x14ac:dyDescent="0.25">
      <c r="A27" s="16">
        <v>2260039</v>
      </c>
      <c r="B27" s="5" t="s">
        <v>111</v>
      </c>
      <c r="C27" s="17">
        <v>10066</v>
      </c>
      <c r="D27" s="17">
        <f t="shared" si="6"/>
        <v>2808</v>
      </c>
      <c r="E27" s="17">
        <v>12874</v>
      </c>
      <c r="F27" s="17">
        <v>5147.6999999999935</v>
      </c>
      <c r="G27" s="17">
        <v>5147.6999999999935</v>
      </c>
      <c r="H27" s="17">
        <f t="shared" si="9"/>
        <v>0</v>
      </c>
      <c r="I27" s="17">
        <f t="shared" si="10"/>
        <v>-7726.3000000000065</v>
      </c>
      <c r="J27" s="1"/>
      <c r="K27" s="14"/>
      <c r="O27" s="14"/>
    </row>
    <row r="28" spans="1:15" x14ac:dyDescent="0.25">
      <c r="A28" s="16">
        <v>2260089</v>
      </c>
      <c r="B28" s="5" t="s">
        <v>112</v>
      </c>
      <c r="C28" s="17">
        <v>7300</v>
      </c>
      <c r="D28" s="17">
        <f t="shared" si="6"/>
        <v>2441</v>
      </c>
      <c r="E28" s="17">
        <v>9741</v>
      </c>
      <c r="F28" s="17">
        <v>18636.04</v>
      </c>
      <c r="G28" s="17">
        <v>18636.04</v>
      </c>
      <c r="H28" s="17">
        <f t="shared" si="9"/>
        <v>0</v>
      </c>
      <c r="I28" s="17">
        <f t="shared" si="10"/>
        <v>8895.0400000000009</v>
      </c>
      <c r="J28" s="1"/>
      <c r="K28" s="14"/>
      <c r="O28" s="14"/>
    </row>
    <row r="29" spans="1:15" x14ac:dyDescent="0.25">
      <c r="A29" s="16">
        <v>2270001</v>
      </c>
      <c r="B29" s="5" t="s">
        <v>113</v>
      </c>
      <c r="C29" s="17">
        <v>0</v>
      </c>
      <c r="D29" s="17">
        <f t="shared" si="6"/>
        <v>0</v>
      </c>
      <c r="E29" s="17">
        <v>0</v>
      </c>
      <c r="F29" s="17">
        <v>66.39</v>
      </c>
      <c r="G29" s="17">
        <v>0</v>
      </c>
      <c r="H29" s="17">
        <f t="shared" si="9"/>
        <v>66.39</v>
      </c>
      <c r="I29" s="17">
        <f t="shared" si="10"/>
        <v>66.39</v>
      </c>
      <c r="J29" s="1"/>
      <c r="K29" s="14"/>
      <c r="O29" s="14"/>
    </row>
    <row r="30" spans="1:15" x14ac:dyDescent="0.25">
      <c r="A30" s="16">
        <v>2270002</v>
      </c>
      <c r="B30" s="5" t="s">
        <v>114</v>
      </c>
      <c r="C30" s="17">
        <v>10344</v>
      </c>
      <c r="D30" s="17">
        <f t="shared" si="6"/>
        <v>2531</v>
      </c>
      <c r="E30" s="17">
        <v>12875</v>
      </c>
      <c r="F30" s="17">
        <v>2711.4400000000005</v>
      </c>
      <c r="G30" s="17">
        <v>2639.9900000000002</v>
      </c>
      <c r="H30" s="17">
        <f t="shared" si="9"/>
        <v>71.450000000000273</v>
      </c>
      <c r="I30" s="17">
        <f t="shared" si="10"/>
        <v>-10163.56</v>
      </c>
      <c r="J30" s="1"/>
      <c r="K30" s="14"/>
      <c r="O30" s="14"/>
    </row>
    <row r="31" spans="1:15" x14ac:dyDescent="0.25">
      <c r="A31" s="16">
        <v>2270008</v>
      </c>
      <c r="B31" s="5" t="s">
        <v>115</v>
      </c>
      <c r="C31" s="17">
        <v>1892</v>
      </c>
      <c r="D31" s="17">
        <f t="shared" si="6"/>
        <v>147</v>
      </c>
      <c r="E31" s="17">
        <v>2039</v>
      </c>
      <c r="F31" s="17">
        <v>1936.9</v>
      </c>
      <c r="G31" s="17">
        <v>1936.9</v>
      </c>
      <c r="H31" s="17">
        <f t="shared" si="9"/>
        <v>0</v>
      </c>
      <c r="I31" s="17">
        <f t="shared" si="10"/>
        <v>-102.09999999999991</v>
      </c>
      <c r="J31" s="1"/>
      <c r="K31" s="14"/>
      <c r="O31" s="14"/>
    </row>
    <row r="32" spans="1:15" x14ac:dyDescent="0.25">
      <c r="A32" s="16">
        <v>2270013</v>
      </c>
      <c r="B32" s="5" t="s">
        <v>116</v>
      </c>
      <c r="C32" s="17">
        <v>810914</v>
      </c>
      <c r="D32" s="17">
        <f t="shared" si="6"/>
        <v>54558</v>
      </c>
      <c r="E32" s="17">
        <v>865472</v>
      </c>
      <c r="F32" s="17">
        <v>77079.60000000002</v>
      </c>
      <c r="G32" s="17">
        <v>77079.60000000002</v>
      </c>
      <c r="H32" s="17">
        <f t="shared" si="9"/>
        <v>0</v>
      </c>
      <c r="I32" s="17">
        <f t="shared" si="10"/>
        <v>-788392.4</v>
      </c>
      <c r="J32" s="1"/>
      <c r="K32" s="14"/>
      <c r="O32" s="14"/>
    </row>
    <row r="33" spans="1:15" x14ac:dyDescent="0.25">
      <c r="A33" s="16">
        <v>2270014</v>
      </c>
      <c r="B33" s="5" t="s">
        <v>117</v>
      </c>
      <c r="C33" s="17">
        <v>1508218</v>
      </c>
      <c r="D33" s="17">
        <f t="shared" si="6"/>
        <v>57769</v>
      </c>
      <c r="E33" s="17">
        <v>1565987</v>
      </c>
      <c r="F33" s="17">
        <v>733007.46999999986</v>
      </c>
      <c r="G33" s="17">
        <v>733007.46999999986</v>
      </c>
      <c r="H33" s="17">
        <f t="shared" si="9"/>
        <v>0</v>
      </c>
      <c r="I33" s="17">
        <f t="shared" si="10"/>
        <v>-832979.53000000014</v>
      </c>
      <c r="J33" s="1"/>
      <c r="K33" s="14"/>
      <c r="O33" s="14"/>
    </row>
    <row r="34" spans="1:15" x14ac:dyDescent="0.25">
      <c r="A34" s="16">
        <v>2280002</v>
      </c>
      <c r="B34" s="5" t="s">
        <v>118</v>
      </c>
      <c r="C34" s="17">
        <v>24378</v>
      </c>
      <c r="D34" s="17">
        <f t="shared" si="6"/>
        <v>3927</v>
      </c>
      <c r="E34" s="17">
        <v>28305</v>
      </c>
      <c r="F34" s="17">
        <v>19877.840000000004</v>
      </c>
      <c r="G34" s="17">
        <v>19877.840000000004</v>
      </c>
      <c r="H34" s="17">
        <f t="shared" si="9"/>
        <v>0</v>
      </c>
      <c r="I34" s="17">
        <f t="shared" si="10"/>
        <v>-8427.1599999999962</v>
      </c>
      <c r="J34" s="1"/>
      <c r="K34" s="14"/>
      <c r="O34" s="14"/>
    </row>
    <row r="35" spans="1:15" x14ac:dyDescent="0.25">
      <c r="A35" s="2" t="s">
        <v>119</v>
      </c>
      <c r="B35" s="7" t="s">
        <v>120</v>
      </c>
      <c r="C35" s="8">
        <f>SUM(C17:C34)</f>
        <v>3216673</v>
      </c>
      <c r="D35" s="8">
        <f t="shared" ref="D35:I35" si="11">SUM(D17:D34)</f>
        <v>227175</v>
      </c>
      <c r="E35" s="8">
        <f t="shared" si="11"/>
        <v>3443848</v>
      </c>
      <c r="F35" s="8">
        <f t="shared" si="11"/>
        <v>2579419.9500000002</v>
      </c>
      <c r="G35" s="8">
        <f t="shared" si="11"/>
        <v>2300180.5599999996</v>
      </c>
      <c r="H35" s="8">
        <f t="shared" si="11"/>
        <v>279239.39000000048</v>
      </c>
      <c r="I35" s="8">
        <f t="shared" si="11"/>
        <v>-864428.04999999981</v>
      </c>
      <c r="J35" s="1"/>
      <c r="K35" s="15"/>
    </row>
    <row r="36" spans="1:15" x14ac:dyDescent="0.25">
      <c r="A36" s="16">
        <v>2300001</v>
      </c>
      <c r="B36" s="5" t="s">
        <v>121</v>
      </c>
      <c r="C36" s="17">
        <v>355717</v>
      </c>
      <c r="D36" s="17">
        <f t="shared" si="6"/>
        <v>17157</v>
      </c>
      <c r="E36" s="17">
        <v>372874</v>
      </c>
      <c r="F36" s="17">
        <v>317295.84999999998</v>
      </c>
      <c r="G36" s="17">
        <v>311295.82</v>
      </c>
      <c r="H36" s="17">
        <f t="shared" si="9"/>
        <v>6000.0299999999697</v>
      </c>
      <c r="I36" s="17">
        <f t="shared" ref="I36" si="12">F36-E36</f>
        <v>-55578.150000000023</v>
      </c>
      <c r="K36" s="14"/>
    </row>
    <row r="37" spans="1:15" x14ac:dyDescent="0.25">
      <c r="A37" s="2" t="s">
        <v>122</v>
      </c>
      <c r="B37" s="7" t="s">
        <v>123</v>
      </c>
      <c r="C37" s="8">
        <f>SUM(C36)</f>
        <v>355717</v>
      </c>
      <c r="D37" s="8">
        <f t="shared" ref="D37:I37" si="13">SUM(D36)</f>
        <v>17157</v>
      </c>
      <c r="E37" s="8">
        <f t="shared" si="13"/>
        <v>372874</v>
      </c>
      <c r="F37" s="8">
        <f t="shared" si="13"/>
        <v>317295.84999999998</v>
      </c>
      <c r="G37" s="8">
        <f t="shared" si="13"/>
        <v>311295.82</v>
      </c>
      <c r="H37" s="8">
        <f t="shared" si="13"/>
        <v>6000.0299999999697</v>
      </c>
      <c r="I37" s="8">
        <f t="shared" si="13"/>
        <v>-55578.150000000023</v>
      </c>
      <c r="K37" s="15"/>
    </row>
    <row r="38" spans="1:15" x14ac:dyDescent="0.25">
      <c r="A38" s="16">
        <v>2510002</v>
      </c>
      <c r="B38" s="5" t="s">
        <v>124</v>
      </c>
      <c r="C38" s="17">
        <v>976920</v>
      </c>
      <c r="D38" s="17">
        <f t="shared" si="6"/>
        <v>11337</v>
      </c>
      <c r="E38" s="17">
        <v>988257</v>
      </c>
      <c r="F38" s="17">
        <v>2947662.26</v>
      </c>
      <c r="G38" s="17">
        <v>2685196.88</v>
      </c>
      <c r="H38" s="17">
        <f>F38-G38</f>
        <v>262465.37999999989</v>
      </c>
      <c r="I38" s="17">
        <f t="shared" ref="I38" si="14">F38-E38</f>
        <v>1959405.2599999998</v>
      </c>
      <c r="K38" s="14"/>
    </row>
    <row r="39" spans="1:15" x14ac:dyDescent="0.25">
      <c r="A39" s="2" t="s">
        <v>125</v>
      </c>
      <c r="B39" s="7" t="s">
        <v>126</v>
      </c>
      <c r="C39" s="8">
        <f>SUM(C38)</f>
        <v>976920</v>
      </c>
      <c r="D39" s="8">
        <f t="shared" ref="D39:I39" si="15">SUM(D38)</f>
        <v>11337</v>
      </c>
      <c r="E39" s="8">
        <f t="shared" si="15"/>
        <v>988257</v>
      </c>
      <c r="F39" s="8">
        <f t="shared" si="15"/>
        <v>2947662.26</v>
      </c>
      <c r="G39" s="8">
        <f t="shared" si="15"/>
        <v>2685196.88</v>
      </c>
      <c r="H39" s="8">
        <f t="shared" si="15"/>
        <v>262465.37999999989</v>
      </c>
      <c r="I39" s="8">
        <f t="shared" si="15"/>
        <v>1959405.2599999998</v>
      </c>
      <c r="K39" s="15"/>
    </row>
    <row r="40" spans="1:15" x14ac:dyDescent="0.25">
      <c r="A40" s="53" t="s">
        <v>127</v>
      </c>
      <c r="B40" s="54" t="s">
        <v>128</v>
      </c>
      <c r="C40" s="55">
        <f t="shared" ref="C40:I40" si="16">+C14+C16+C35+C37+C39</f>
        <v>5063859</v>
      </c>
      <c r="D40" s="55">
        <f t="shared" si="16"/>
        <v>284879</v>
      </c>
      <c r="E40" s="55">
        <f t="shared" si="16"/>
        <v>5348738</v>
      </c>
      <c r="F40" s="55">
        <f t="shared" si="16"/>
        <v>6380404.5500000007</v>
      </c>
      <c r="G40" s="55">
        <f t="shared" si="16"/>
        <v>5832605.2699999996</v>
      </c>
      <c r="H40" s="55">
        <f t="shared" si="16"/>
        <v>547799.28000000026</v>
      </c>
      <c r="I40" s="55">
        <f t="shared" si="16"/>
        <v>1031666.5499999999</v>
      </c>
      <c r="K40" s="15"/>
    </row>
    <row r="41" spans="1:15" x14ac:dyDescent="0.25">
      <c r="A41" s="16">
        <v>3490001</v>
      </c>
      <c r="B41" s="5" t="s">
        <v>129</v>
      </c>
      <c r="C41" s="17">
        <v>2225</v>
      </c>
      <c r="D41" s="17">
        <f t="shared" ref="D41" si="17">E41-C41</f>
        <v>-368</v>
      </c>
      <c r="E41" s="17">
        <v>1857</v>
      </c>
      <c r="F41" s="17">
        <v>3379.37</v>
      </c>
      <c r="G41" s="17">
        <v>3379.37</v>
      </c>
      <c r="H41" s="17">
        <f>F41-G41</f>
        <v>0</v>
      </c>
      <c r="I41" s="17">
        <f t="shared" ref="I41" si="18">F41-E41</f>
        <v>1522.37</v>
      </c>
      <c r="K41" s="14"/>
    </row>
    <row r="42" spans="1:15" x14ac:dyDescent="0.25">
      <c r="A42" s="2" t="s">
        <v>130</v>
      </c>
      <c r="B42" s="7" t="s">
        <v>1</v>
      </c>
      <c r="C42" s="8">
        <f>SUM(C41)</f>
        <v>2225</v>
      </c>
      <c r="D42" s="8">
        <f t="shared" ref="D42:I42" si="19">SUM(D41)</f>
        <v>-368</v>
      </c>
      <c r="E42" s="8">
        <f t="shared" si="19"/>
        <v>1857</v>
      </c>
      <c r="F42" s="8">
        <f t="shared" si="19"/>
        <v>3379.37</v>
      </c>
      <c r="G42" s="8">
        <f t="shared" si="19"/>
        <v>3379.37</v>
      </c>
      <c r="H42" s="8">
        <f t="shared" si="19"/>
        <v>0</v>
      </c>
      <c r="I42" s="8">
        <f t="shared" si="19"/>
        <v>1522.37</v>
      </c>
      <c r="K42" s="15"/>
    </row>
    <row r="43" spans="1:15" x14ac:dyDescent="0.25">
      <c r="A43" s="53" t="s">
        <v>17</v>
      </c>
      <c r="B43" s="54" t="s">
        <v>131</v>
      </c>
      <c r="C43" s="55">
        <f>C42</f>
        <v>2225</v>
      </c>
      <c r="D43" s="55">
        <f t="shared" ref="D43:I43" si="20">D42</f>
        <v>-368</v>
      </c>
      <c r="E43" s="55">
        <f t="shared" si="20"/>
        <v>1857</v>
      </c>
      <c r="F43" s="55">
        <f t="shared" si="20"/>
        <v>3379.37</v>
      </c>
      <c r="G43" s="55">
        <f t="shared" si="20"/>
        <v>3379.37</v>
      </c>
      <c r="H43" s="55">
        <f t="shared" si="20"/>
        <v>0</v>
      </c>
      <c r="I43" s="55">
        <f t="shared" si="20"/>
        <v>1522.37</v>
      </c>
      <c r="K43" s="15"/>
    </row>
    <row r="44" spans="1:15" x14ac:dyDescent="0.25">
      <c r="A44" s="16">
        <v>4437155</v>
      </c>
      <c r="B44" s="18" t="s">
        <v>132</v>
      </c>
      <c r="C44" s="17">
        <v>0</v>
      </c>
      <c r="D44" s="17">
        <f t="shared" ref="D44" si="21">E44-C44</f>
        <v>0</v>
      </c>
      <c r="E44" s="17">
        <v>0</v>
      </c>
      <c r="F44" s="17">
        <v>17450</v>
      </c>
      <c r="G44" s="17">
        <v>17450</v>
      </c>
      <c r="H44" s="17">
        <f t="shared" ref="H44" si="22">F44-G44</f>
        <v>0</v>
      </c>
      <c r="I44" s="17">
        <f t="shared" ref="I44" si="23">F44-E44</f>
        <v>17450</v>
      </c>
      <c r="K44" s="14"/>
    </row>
    <row r="45" spans="1:15" x14ac:dyDescent="0.25">
      <c r="A45" s="16">
        <v>4490008</v>
      </c>
      <c r="B45" s="18" t="s">
        <v>133</v>
      </c>
      <c r="C45" s="17">
        <v>400076</v>
      </c>
      <c r="D45" s="17">
        <f t="shared" ref="D45:D48" si="24">E45-C45</f>
        <v>59491</v>
      </c>
      <c r="E45" s="17">
        <v>459567</v>
      </c>
      <c r="F45" s="17">
        <v>0</v>
      </c>
      <c r="G45" s="17">
        <v>0</v>
      </c>
      <c r="H45" s="17">
        <f t="shared" ref="H45" si="25">F45-G45</f>
        <v>0</v>
      </c>
      <c r="I45" s="17">
        <f t="shared" ref="I45:I48" si="26">F45-E45</f>
        <v>-459567</v>
      </c>
      <c r="K45" s="14"/>
    </row>
    <row r="46" spans="1:15" x14ac:dyDescent="0.25">
      <c r="A46" s="2" t="s">
        <v>43</v>
      </c>
      <c r="B46" s="7" t="s">
        <v>134</v>
      </c>
      <c r="C46" s="8">
        <f>SUM(C44:C45)</f>
        <v>400076</v>
      </c>
      <c r="D46" s="8">
        <f t="shared" ref="D46:I46" si="27">SUM(D44:D45)</f>
        <v>59491</v>
      </c>
      <c r="E46" s="8">
        <f t="shared" si="27"/>
        <v>459567</v>
      </c>
      <c r="F46" s="8">
        <f t="shared" si="27"/>
        <v>17450</v>
      </c>
      <c r="G46" s="8">
        <f t="shared" si="27"/>
        <v>17450</v>
      </c>
      <c r="H46" s="8">
        <f t="shared" si="27"/>
        <v>0</v>
      </c>
      <c r="I46" s="8">
        <f t="shared" si="27"/>
        <v>-442117</v>
      </c>
      <c r="K46" s="15"/>
    </row>
    <row r="47" spans="1:15" x14ac:dyDescent="0.25">
      <c r="A47" s="16">
        <v>4800001</v>
      </c>
      <c r="B47" s="18" t="s">
        <v>135</v>
      </c>
      <c r="C47" s="17">
        <v>8942</v>
      </c>
      <c r="D47" s="17">
        <f t="shared" ref="D47" si="28">E47-C47</f>
        <v>1383</v>
      </c>
      <c r="E47" s="17">
        <v>10325</v>
      </c>
      <c r="F47" s="17">
        <v>46297.14</v>
      </c>
      <c r="G47" s="17">
        <v>46297.14</v>
      </c>
      <c r="H47" s="17">
        <f>F47-G47</f>
        <v>0</v>
      </c>
      <c r="I47" s="17">
        <f t="shared" ref="I47" si="29">F47-E47</f>
        <v>35972.14</v>
      </c>
      <c r="K47" s="14"/>
    </row>
    <row r="48" spans="1:15" x14ac:dyDescent="0.25">
      <c r="A48" s="16">
        <v>4810001</v>
      </c>
      <c r="B48" s="18" t="s">
        <v>136</v>
      </c>
      <c r="C48" s="17">
        <v>0</v>
      </c>
      <c r="D48" s="17">
        <f t="shared" si="24"/>
        <v>0</v>
      </c>
      <c r="E48" s="17">
        <v>0</v>
      </c>
      <c r="F48" s="17">
        <v>0</v>
      </c>
      <c r="G48" s="17">
        <v>0</v>
      </c>
      <c r="H48" s="17">
        <f>F48-G48</f>
        <v>0</v>
      </c>
      <c r="I48" s="17">
        <f t="shared" si="26"/>
        <v>0</v>
      </c>
      <c r="K48" s="14"/>
    </row>
    <row r="49" spans="1:14" x14ac:dyDescent="0.25">
      <c r="A49" s="2" t="s">
        <v>55</v>
      </c>
      <c r="B49" s="7" t="s">
        <v>137</v>
      </c>
      <c r="C49" s="8">
        <f>SUM(C47:C48)</f>
        <v>8942</v>
      </c>
      <c r="D49" s="8">
        <f t="shared" ref="D49:I49" si="30">SUM(D47:D48)</f>
        <v>1383</v>
      </c>
      <c r="E49" s="8">
        <f t="shared" si="30"/>
        <v>10325</v>
      </c>
      <c r="F49" s="8">
        <f t="shared" si="30"/>
        <v>46297.14</v>
      </c>
      <c r="G49" s="8">
        <f t="shared" si="30"/>
        <v>46297.14</v>
      </c>
      <c r="H49" s="8">
        <f t="shared" si="30"/>
        <v>0</v>
      </c>
      <c r="I49" s="8">
        <f t="shared" si="30"/>
        <v>35972.14</v>
      </c>
      <c r="K49" s="15"/>
    </row>
    <row r="50" spans="1:14" x14ac:dyDescent="0.25">
      <c r="A50" s="16">
        <v>4900001</v>
      </c>
      <c r="B50" s="18" t="s">
        <v>138</v>
      </c>
      <c r="C50" s="17">
        <v>0</v>
      </c>
      <c r="D50" s="17">
        <f t="shared" ref="D50" si="31">E50-C50</f>
        <v>0</v>
      </c>
      <c r="E50" s="17">
        <v>0</v>
      </c>
      <c r="F50" s="17">
        <v>0</v>
      </c>
      <c r="G50" s="17">
        <v>0</v>
      </c>
      <c r="H50" s="17">
        <f t="shared" ref="H50" si="32">F50-G50</f>
        <v>0</v>
      </c>
      <c r="I50" s="17">
        <f t="shared" ref="I50" si="33">F50-E50</f>
        <v>0</v>
      </c>
      <c r="K50" s="14"/>
    </row>
    <row r="51" spans="1:14" x14ac:dyDescent="0.25">
      <c r="A51" s="2" t="s">
        <v>58</v>
      </c>
      <c r="B51" s="7" t="s">
        <v>138</v>
      </c>
      <c r="C51" s="8">
        <f>C50</f>
        <v>0</v>
      </c>
      <c r="D51" s="8">
        <f t="shared" ref="D51:I51" si="34">D50</f>
        <v>0</v>
      </c>
      <c r="E51" s="8">
        <f t="shared" si="34"/>
        <v>0</v>
      </c>
      <c r="F51" s="8">
        <f t="shared" si="34"/>
        <v>0</v>
      </c>
      <c r="G51" s="8">
        <f t="shared" si="34"/>
        <v>0</v>
      </c>
      <c r="H51" s="8">
        <f t="shared" si="34"/>
        <v>0</v>
      </c>
      <c r="I51" s="8">
        <f t="shared" si="34"/>
        <v>0</v>
      </c>
      <c r="K51" s="15"/>
    </row>
    <row r="52" spans="1:14" x14ac:dyDescent="0.25">
      <c r="A52" s="53" t="s">
        <v>60</v>
      </c>
      <c r="B52" s="54" t="s">
        <v>61</v>
      </c>
      <c r="C52" s="55">
        <f>+C46+C49+C51</f>
        <v>409018</v>
      </c>
      <c r="D52" s="55">
        <f t="shared" ref="D52:I52" si="35">+D46+D49+D51</f>
        <v>60874</v>
      </c>
      <c r="E52" s="55">
        <f t="shared" si="35"/>
        <v>469892</v>
      </c>
      <c r="F52" s="55">
        <f t="shared" si="35"/>
        <v>63747.14</v>
      </c>
      <c r="G52" s="55">
        <f t="shared" si="35"/>
        <v>63747.14</v>
      </c>
      <c r="H52" s="55">
        <f t="shared" si="35"/>
        <v>0</v>
      </c>
      <c r="I52" s="55">
        <f t="shared" si="35"/>
        <v>-406144.86</v>
      </c>
      <c r="K52" s="15"/>
    </row>
    <row r="53" spans="1:14" x14ac:dyDescent="0.25">
      <c r="A53" s="16">
        <v>6200001</v>
      </c>
      <c r="B53" s="18" t="s">
        <v>139</v>
      </c>
      <c r="C53" s="17">
        <v>0</v>
      </c>
      <c r="D53" s="17">
        <f t="shared" ref="D53" si="36">E53-C53</f>
        <v>0</v>
      </c>
      <c r="E53" s="17">
        <v>0</v>
      </c>
      <c r="F53" s="17">
        <v>0</v>
      </c>
      <c r="G53" s="17">
        <v>0</v>
      </c>
      <c r="H53" s="17">
        <f>F53-G53</f>
        <v>0</v>
      </c>
      <c r="I53" s="17">
        <f t="shared" ref="I53" si="37">F53-E53</f>
        <v>0</v>
      </c>
      <c r="K53" s="14"/>
    </row>
    <row r="54" spans="1:14" x14ac:dyDescent="0.25">
      <c r="A54" s="2" t="s">
        <v>140</v>
      </c>
      <c r="B54" s="7" t="s">
        <v>141</v>
      </c>
      <c r="C54" s="8">
        <f>+C53</f>
        <v>0</v>
      </c>
      <c r="D54" s="8">
        <f t="shared" ref="D54:I54" si="38">+D53</f>
        <v>0</v>
      </c>
      <c r="E54" s="8">
        <f t="shared" si="38"/>
        <v>0</v>
      </c>
      <c r="F54" s="8">
        <f t="shared" si="38"/>
        <v>0</v>
      </c>
      <c r="G54" s="8">
        <f t="shared" si="38"/>
        <v>0</v>
      </c>
      <c r="H54" s="8">
        <f t="shared" si="38"/>
        <v>0</v>
      </c>
      <c r="I54" s="8">
        <f t="shared" si="38"/>
        <v>0</v>
      </c>
      <c r="K54" s="15"/>
    </row>
    <row r="55" spans="1:14" x14ac:dyDescent="0.25">
      <c r="A55" s="16">
        <v>6400001</v>
      </c>
      <c r="B55" s="18" t="s">
        <v>142</v>
      </c>
      <c r="C55" s="17">
        <v>0</v>
      </c>
      <c r="D55" s="17">
        <f t="shared" ref="D55" si="39">E55-C55</f>
        <v>0</v>
      </c>
      <c r="E55" s="17">
        <v>0</v>
      </c>
      <c r="F55" s="17">
        <v>0</v>
      </c>
      <c r="G55" s="17">
        <v>0</v>
      </c>
      <c r="H55" s="17">
        <f>F55-G55</f>
        <v>0</v>
      </c>
      <c r="I55" s="17">
        <f t="shared" ref="I55" si="40">F55-E55</f>
        <v>0</v>
      </c>
      <c r="K55" s="14"/>
    </row>
    <row r="56" spans="1:14" x14ac:dyDescent="0.25">
      <c r="A56" s="2" t="s">
        <v>143</v>
      </c>
      <c r="B56" s="7" t="s">
        <v>144</v>
      </c>
      <c r="C56" s="8">
        <f>+C55</f>
        <v>0</v>
      </c>
      <c r="D56" s="8">
        <f t="shared" ref="D56:I56" si="41">+D55</f>
        <v>0</v>
      </c>
      <c r="E56" s="8">
        <f t="shared" si="41"/>
        <v>0</v>
      </c>
      <c r="F56" s="8">
        <f t="shared" si="41"/>
        <v>0</v>
      </c>
      <c r="G56" s="8">
        <f t="shared" si="41"/>
        <v>0</v>
      </c>
      <c r="H56" s="8">
        <f t="shared" si="41"/>
        <v>0</v>
      </c>
      <c r="I56" s="8">
        <f t="shared" si="41"/>
        <v>0</v>
      </c>
      <c r="K56" s="15"/>
    </row>
    <row r="57" spans="1:14" x14ac:dyDescent="0.25">
      <c r="A57" s="16">
        <v>6500001</v>
      </c>
      <c r="B57" s="18" t="s">
        <v>145</v>
      </c>
      <c r="C57" s="17">
        <v>4350</v>
      </c>
      <c r="D57" s="17">
        <f t="shared" ref="D57" si="42">E57-C57</f>
        <v>6281</v>
      </c>
      <c r="E57" s="17">
        <v>10631</v>
      </c>
      <c r="F57" s="17">
        <v>9463.4699999999993</v>
      </c>
      <c r="G57" s="17">
        <v>9463.4699999999993</v>
      </c>
      <c r="H57" s="17">
        <f>F57-G57</f>
        <v>0</v>
      </c>
      <c r="I57" s="17">
        <f t="shared" ref="I57" si="43">F57-E57</f>
        <v>-1167.5300000000007</v>
      </c>
      <c r="K57" s="14"/>
    </row>
    <row r="58" spans="1:14" x14ac:dyDescent="0.25">
      <c r="A58" s="2" t="s">
        <v>146</v>
      </c>
      <c r="B58" s="7" t="s">
        <v>147</v>
      </c>
      <c r="C58" s="8">
        <f>+C57</f>
        <v>4350</v>
      </c>
      <c r="D58" s="8">
        <f t="shared" ref="D58:I58" si="44">+D57</f>
        <v>6281</v>
      </c>
      <c r="E58" s="8">
        <f t="shared" si="44"/>
        <v>10631</v>
      </c>
      <c r="F58" s="8">
        <f t="shared" si="44"/>
        <v>9463.4699999999993</v>
      </c>
      <c r="G58" s="8">
        <f t="shared" si="44"/>
        <v>9463.4699999999993</v>
      </c>
      <c r="H58" s="8">
        <f t="shared" si="44"/>
        <v>0</v>
      </c>
      <c r="I58" s="8">
        <f t="shared" si="44"/>
        <v>-1167.5300000000007</v>
      </c>
      <c r="K58" s="15"/>
    </row>
    <row r="59" spans="1:14" x14ac:dyDescent="0.25">
      <c r="A59" s="16">
        <v>6700002</v>
      </c>
      <c r="B59" s="18" t="s">
        <v>148</v>
      </c>
      <c r="C59" s="17">
        <v>6185</v>
      </c>
      <c r="D59" s="17">
        <f t="shared" ref="D59" si="45">E59-C59</f>
        <v>3410</v>
      </c>
      <c r="E59" s="17">
        <v>9595</v>
      </c>
      <c r="F59" s="17">
        <v>0</v>
      </c>
      <c r="G59" s="17">
        <v>0</v>
      </c>
      <c r="H59" s="17">
        <f>F59-G59</f>
        <v>0</v>
      </c>
      <c r="I59" s="17">
        <f t="shared" ref="I59" si="46">F59-E59</f>
        <v>-9595</v>
      </c>
      <c r="K59" s="14"/>
    </row>
    <row r="60" spans="1:14" x14ac:dyDescent="0.25">
      <c r="A60" s="2" t="s">
        <v>149</v>
      </c>
      <c r="B60" s="7" t="s">
        <v>150</v>
      </c>
      <c r="C60" s="8">
        <f>+C59</f>
        <v>6185</v>
      </c>
      <c r="D60" s="8">
        <f t="shared" ref="D60:I60" si="47">+D59</f>
        <v>3410</v>
      </c>
      <c r="E60" s="8">
        <f t="shared" si="47"/>
        <v>9595</v>
      </c>
      <c r="F60" s="8">
        <f t="shared" si="47"/>
        <v>0</v>
      </c>
      <c r="G60" s="8">
        <f t="shared" si="47"/>
        <v>0</v>
      </c>
      <c r="H60" s="8">
        <f t="shared" si="47"/>
        <v>0</v>
      </c>
      <c r="I60" s="8">
        <f t="shared" si="47"/>
        <v>-9595</v>
      </c>
      <c r="K60" s="15"/>
    </row>
    <row r="61" spans="1:14" x14ac:dyDescent="0.25">
      <c r="A61" s="53" t="s">
        <v>151</v>
      </c>
      <c r="B61" s="54" t="s">
        <v>152</v>
      </c>
      <c r="C61" s="55">
        <f>+C54+C56+C58+C60</f>
        <v>10535</v>
      </c>
      <c r="D61" s="55">
        <f t="shared" ref="D61:I61" si="48">+D54+D56+D58+D60</f>
        <v>9691</v>
      </c>
      <c r="E61" s="55">
        <f t="shared" si="48"/>
        <v>20226</v>
      </c>
      <c r="F61" s="55">
        <f t="shared" si="48"/>
        <v>9463.4699999999993</v>
      </c>
      <c r="G61" s="55">
        <f>+G54+G56+G58+G60</f>
        <v>9463.4699999999993</v>
      </c>
      <c r="H61" s="55">
        <f t="shared" si="48"/>
        <v>0</v>
      </c>
      <c r="I61" s="55">
        <f t="shared" si="48"/>
        <v>-10762.53</v>
      </c>
      <c r="K61" s="15"/>
    </row>
    <row r="62" spans="1:14" s="9" customFormat="1" x14ac:dyDescent="0.25">
      <c r="A62" s="61" t="s">
        <v>75</v>
      </c>
      <c r="B62" s="62"/>
      <c r="C62" s="52">
        <f t="shared" ref="C62:I62" si="49">+C8+C40+C43+C52+C61</f>
        <v>9770535</v>
      </c>
      <c r="D62" s="52">
        <f t="shared" si="49"/>
        <v>921201</v>
      </c>
      <c r="E62" s="52">
        <f t="shared" si="49"/>
        <v>10691736</v>
      </c>
      <c r="F62" s="52">
        <f t="shared" si="49"/>
        <v>11838291.270000001</v>
      </c>
      <c r="G62" s="52">
        <f t="shared" si="49"/>
        <v>11220138.120000001</v>
      </c>
      <c r="H62" s="52">
        <f t="shared" si="49"/>
        <v>618153.15000000014</v>
      </c>
      <c r="I62" s="52">
        <f t="shared" si="49"/>
        <v>1146555.2699999998</v>
      </c>
      <c r="K62" s="15"/>
      <c r="N62" s="15"/>
    </row>
  </sheetData>
  <mergeCells count="1">
    <mergeCell ref="A62:B62"/>
  </mergeCells>
  <pageMargins left="0.7" right="0.7" top="0.75" bottom="0.75" header="0.3" footer="0.3"/>
  <pageSetup paperSize="9" scale="89" orientation="landscape" horizontalDpi="1200" verticalDpi="1200" r:id="rId1"/>
  <ignoredErrors>
    <ignoredError sqref="D5:I62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84566-F632-4176-9E59-8D4DC5A2DEBB}">
  <dimension ref="A1:D13"/>
  <sheetViews>
    <sheetView showGridLines="0" workbookViewId="0">
      <selection activeCell="B28" sqref="B28"/>
    </sheetView>
  </sheetViews>
  <sheetFormatPr baseColWidth="10" defaultColWidth="11.42578125" defaultRowHeight="15" x14ac:dyDescent="0.25"/>
  <cols>
    <col min="1" max="1" width="64.140625" style="3" bestFit="1" customWidth="1"/>
    <col min="2" max="4" width="15.7109375" style="3" customWidth="1"/>
    <col min="5" max="16384" width="11.42578125" style="3"/>
  </cols>
  <sheetData>
    <row r="1" spans="1:4" ht="45" x14ac:dyDescent="0.25">
      <c r="A1" s="50" t="s">
        <v>153</v>
      </c>
      <c r="B1" s="49" t="s">
        <v>154</v>
      </c>
      <c r="C1" s="49" t="s">
        <v>155</v>
      </c>
      <c r="D1" s="49" t="s">
        <v>156</v>
      </c>
    </row>
    <row r="2" spans="1:4" x14ac:dyDescent="0.25">
      <c r="A2" s="20" t="s">
        <v>157</v>
      </c>
      <c r="B2" s="6">
        <f>'I. Liq. Pressupost INGRESSOS'!F5+'I. Liq. Pressupost INGRESSOS'!F40+'I. Liq. Pressupost INGRESSOS'!F50</f>
        <v>11848978.09</v>
      </c>
      <c r="C2" s="6">
        <f>'II. Liq. Pressupost DESPESES'!F8+'II. Liq. Pressupost DESPESES'!F40+'II. Liq. Pressupost DESPESES'!F43+'II. Liq. Pressupost DESPESES'!F52</f>
        <v>11828827.800000001</v>
      </c>
      <c r="D2" s="6">
        <f>B2-C2</f>
        <v>20150.289999999106</v>
      </c>
    </row>
    <row r="3" spans="1:4" x14ac:dyDescent="0.25">
      <c r="A3" s="20" t="s">
        <v>158</v>
      </c>
      <c r="B3" s="6">
        <v>0</v>
      </c>
      <c r="C3" s="6">
        <f>'II. Liq. Pressupost DESPESES'!F61</f>
        <v>9463.4699999999993</v>
      </c>
      <c r="D3" s="6">
        <f>B3-C3</f>
        <v>-9463.4699999999993</v>
      </c>
    </row>
    <row r="4" spans="1:4" x14ac:dyDescent="0.25">
      <c r="A4" s="21" t="s">
        <v>159</v>
      </c>
      <c r="B4" s="6">
        <f>SUM(B2:B3)</f>
        <v>11848978.09</v>
      </c>
      <c r="C4" s="6">
        <f t="shared" ref="C4:D4" si="0">SUM(C2:C3)</f>
        <v>11838291.270000001</v>
      </c>
      <c r="D4" s="6">
        <f t="shared" si="0"/>
        <v>10686.819999999107</v>
      </c>
    </row>
    <row r="5" spans="1:4" x14ac:dyDescent="0.25">
      <c r="A5" s="20" t="s">
        <v>160</v>
      </c>
      <c r="B5" s="6">
        <v>0</v>
      </c>
      <c r="C5" s="6">
        <v>0</v>
      </c>
      <c r="D5" s="6">
        <f>B5-C5</f>
        <v>0</v>
      </c>
    </row>
    <row r="6" spans="1:4" x14ac:dyDescent="0.25">
      <c r="A6" s="20" t="s">
        <v>161</v>
      </c>
      <c r="B6" s="6">
        <v>0</v>
      </c>
      <c r="C6" s="6">
        <v>0</v>
      </c>
      <c r="D6" s="6">
        <f>B6-C6</f>
        <v>0</v>
      </c>
    </row>
    <row r="7" spans="1:4" x14ac:dyDescent="0.25">
      <c r="A7" s="21" t="s">
        <v>162</v>
      </c>
      <c r="B7" s="6">
        <f>SUM(B5:B6)</f>
        <v>0</v>
      </c>
      <c r="C7" s="6">
        <f t="shared" ref="C7:D7" si="1">SUM(C5:C6)</f>
        <v>0</v>
      </c>
      <c r="D7" s="6">
        <f t="shared" si="1"/>
        <v>0</v>
      </c>
    </row>
    <row r="8" spans="1:4" s="9" customFormat="1" x14ac:dyDescent="0.25">
      <c r="A8" s="57" t="s">
        <v>163</v>
      </c>
      <c r="B8" s="55">
        <f>+B4+B7</f>
        <v>11848978.09</v>
      </c>
      <c r="C8" s="55">
        <f t="shared" ref="C8:D8" si="2">+C4+C7</f>
        <v>11838291.270000001</v>
      </c>
      <c r="D8" s="55">
        <f t="shared" si="2"/>
        <v>10686.819999999107</v>
      </c>
    </row>
    <row r="9" spans="1:4" x14ac:dyDescent="0.25">
      <c r="A9" s="21" t="s">
        <v>164</v>
      </c>
      <c r="B9" s="6">
        <v>0</v>
      </c>
      <c r="C9" s="6">
        <v>0</v>
      </c>
      <c r="D9" s="6">
        <v>0</v>
      </c>
    </row>
    <row r="10" spans="1:4" x14ac:dyDescent="0.25">
      <c r="A10" s="21" t="s">
        <v>165</v>
      </c>
      <c r="B10" s="6">
        <v>0</v>
      </c>
      <c r="C10" s="6">
        <v>0</v>
      </c>
      <c r="D10" s="6">
        <v>0</v>
      </c>
    </row>
    <row r="11" spans="1:4" x14ac:dyDescent="0.25">
      <c r="A11" s="21" t="s">
        <v>166</v>
      </c>
      <c r="B11" s="6">
        <v>0</v>
      </c>
      <c r="C11" s="6">
        <v>0</v>
      </c>
      <c r="D11" s="6">
        <v>0</v>
      </c>
    </row>
    <row r="12" spans="1:4" s="9" customFormat="1" x14ac:dyDescent="0.25">
      <c r="A12" s="57" t="s">
        <v>167</v>
      </c>
      <c r="B12" s="55">
        <f>SUM(B9:B10)-B11</f>
        <v>0</v>
      </c>
      <c r="C12" s="55">
        <f t="shared" ref="C12:D12" si="3">SUM(C9:C10)-C11</f>
        <v>0</v>
      </c>
      <c r="D12" s="55">
        <f t="shared" si="3"/>
        <v>0</v>
      </c>
    </row>
    <row r="13" spans="1:4" s="9" customFormat="1" x14ac:dyDescent="0.25">
      <c r="A13" s="56" t="s">
        <v>168</v>
      </c>
      <c r="B13" s="52">
        <f>B8+B12</f>
        <v>11848978.09</v>
      </c>
      <c r="C13" s="52">
        <f t="shared" ref="C13:D13" si="4">C8+C12</f>
        <v>11838291.270000001</v>
      </c>
      <c r="D13" s="52">
        <f t="shared" si="4"/>
        <v>10686.819999999107</v>
      </c>
    </row>
  </sheetData>
  <pageMargins left="0.7" right="0.7" top="0.75" bottom="0.75" header="0.3" footer="0.3"/>
  <ignoredErrors>
    <ignoredError sqref="D4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61D18-F36B-4AB0-A5C4-A1FB7C9A0EF7}">
  <dimension ref="A1:E57"/>
  <sheetViews>
    <sheetView showGridLines="0" tabSelected="1" zoomScaleNormal="100" workbookViewId="0">
      <selection activeCell="H13" sqref="H13"/>
    </sheetView>
  </sheetViews>
  <sheetFormatPr baseColWidth="10" defaultColWidth="11.42578125" defaultRowHeight="15" x14ac:dyDescent="0.25"/>
  <cols>
    <col min="1" max="1" width="1.5703125" style="23" customWidth="1"/>
    <col min="2" max="2" width="68.7109375" style="3" bestFit="1" customWidth="1"/>
    <col min="3" max="3" width="2.85546875" style="3" customWidth="1"/>
    <col min="4" max="4" width="29.42578125" style="46" customWidth="1"/>
    <col min="5" max="5" width="1.5703125" style="23" customWidth="1"/>
    <col min="6" max="16384" width="11.42578125" style="3"/>
  </cols>
  <sheetData>
    <row r="1" spans="2:4" x14ac:dyDescent="0.25">
      <c r="B1" s="22"/>
      <c r="C1" s="23"/>
      <c r="D1" s="24"/>
    </row>
    <row r="2" spans="2:4" ht="15.75" thickBot="1" x14ac:dyDescent="0.3">
      <c r="B2" s="23"/>
      <c r="C2" s="23"/>
      <c r="D2" s="24"/>
    </row>
    <row r="3" spans="2:4" ht="18.75" x14ac:dyDescent="0.25">
      <c r="B3" s="58" t="s">
        <v>169</v>
      </c>
      <c r="C3" s="59"/>
      <c r="D3" s="60"/>
    </row>
    <row r="4" spans="2:4" ht="18.75" x14ac:dyDescent="0.25">
      <c r="B4" s="25" t="s">
        <v>170</v>
      </c>
      <c r="C4" s="26"/>
      <c r="D4" s="27" t="s">
        <v>171</v>
      </c>
    </row>
    <row r="5" spans="2:4" ht="10.5" customHeight="1" thickBot="1" x14ac:dyDescent="0.3">
      <c r="B5" s="28"/>
      <c r="C5" s="29"/>
      <c r="D5" s="30"/>
    </row>
    <row r="6" spans="2:4" ht="19.5" thickBot="1" x14ac:dyDescent="0.3">
      <c r="B6" s="31" t="s">
        <v>172</v>
      </c>
      <c r="C6" s="32"/>
      <c r="D6" s="33">
        <v>10686.819999999107</v>
      </c>
    </row>
    <row r="7" spans="2:4" ht="18.75" x14ac:dyDescent="0.25">
      <c r="B7" s="28"/>
      <c r="C7" s="29"/>
      <c r="D7" s="34"/>
    </row>
    <row r="8" spans="2:4" ht="15.75" x14ac:dyDescent="0.25">
      <c r="B8" s="35" t="s">
        <v>173</v>
      </c>
      <c r="C8" s="36"/>
      <c r="D8" s="37">
        <v>0</v>
      </c>
    </row>
    <row r="9" spans="2:4" ht="15.75" x14ac:dyDescent="0.25">
      <c r="B9" s="35" t="s">
        <v>174</v>
      </c>
      <c r="C9" s="36"/>
      <c r="D9" s="37">
        <v>9463.4699999999993</v>
      </c>
    </row>
    <row r="10" spans="2:4" ht="15.75" x14ac:dyDescent="0.25">
      <c r="B10" s="38"/>
      <c r="C10" s="39"/>
      <c r="D10" s="40"/>
    </row>
    <row r="11" spans="2:4" ht="15.75" x14ac:dyDescent="0.25">
      <c r="B11" s="35" t="s">
        <v>175</v>
      </c>
      <c r="C11" s="36"/>
      <c r="D11" s="37">
        <v>0</v>
      </c>
    </row>
    <row r="12" spans="2:4" ht="15.75" x14ac:dyDescent="0.25">
      <c r="B12" s="35" t="s">
        <v>176</v>
      </c>
      <c r="C12" s="36"/>
      <c r="D12" s="41">
        <v>-58328.059999999983</v>
      </c>
    </row>
    <row r="13" spans="2:4" ht="15.75" x14ac:dyDescent="0.25">
      <c r="B13" s="35" t="s">
        <v>177</v>
      </c>
      <c r="C13" s="36"/>
      <c r="D13" s="37">
        <v>-3616.5</v>
      </c>
    </row>
    <row r="14" spans="2:4" ht="15.75" x14ac:dyDescent="0.25">
      <c r="B14" s="35" t="s">
        <v>178</v>
      </c>
      <c r="C14" s="36"/>
      <c r="D14" s="37">
        <v>-12221.949999999999</v>
      </c>
    </row>
    <row r="15" spans="2:4" ht="15.75" x14ac:dyDescent="0.25">
      <c r="B15" s="35" t="s">
        <v>179</v>
      </c>
      <c r="C15" s="36"/>
      <c r="D15" s="37">
        <v>0</v>
      </c>
    </row>
    <row r="16" spans="2:4" ht="15.75" x14ac:dyDescent="0.25">
      <c r="B16" s="38"/>
      <c r="C16" s="39"/>
      <c r="D16" s="40"/>
    </row>
    <row r="17" spans="2:4" ht="15.75" x14ac:dyDescent="0.25">
      <c r="B17" s="35" t="s">
        <v>180</v>
      </c>
      <c r="C17" s="36"/>
      <c r="D17" s="41">
        <v>44756.539999999994</v>
      </c>
    </row>
    <row r="18" spans="2:4" ht="15.75" x14ac:dyDescent="0.25">
      <c r="B18" s="35" t="s">
        <v>181</v>
      </c>
      <c r="C18" s="36"/>
      <c r="D18" s="37">
        <v>0</v>
      </c>
    </row>
    <row r="19" spans="2:4" ht="15.75" x14ac:dyDescent="0.25">
      <c r="B19" s="35" t="s">
        <v>182</v>
      </c>
      <c r="C19" s="36"/>
      <c r="D19" s="37">
        <v>0</v>
      </c>
    </row>
    <row r="20" spans="2:4" ht="15.75" x14ac:dyDescent="0.25">
      <c r="B20" s="35" t="s">
        <v>183</v>
      </c>
      <c r="C20" s="36"/>
      <c r="D20" s="37">
        <v>0</v>
      </c>
    </row>
    <row r="21" spans="2:4" ht="15.75" x14ac:dyDescent="0.25">
      <c r="B21" s="35" t="s">
        <v>184</v>
      </c>
      <c r="C21" s="36"/>
      <c r="D21" s="37">
        <v>0</v>
      </c>
    </row>
    <row r="22" spans="2:4" ht="15.75" x14ac:dyDescent="0.25">
      <c r="B22" s="35" t="s">
        <v>185</v>
      </c>
      <c r="C22" s="36"/>
      <c r="D22" s="41">
        <v>9259.68</v>
      </c>
    </row>
    <row r="23" spans="2:4" ht="15.75" x14ac:dyDescent="0.25">
      <c r="B23" s="38"/>
      <c r="C23" s="39"/>
      <c r="D23" s="40"/>
    </row>
    <row r="24" spans="2:4" ht="15.75" x14ac:dyDescent="0.25">
      <c r="B24" s="35" t="s">
        <v>186</v>
      </c>
      <c r="C24" s="36"/>
      <c r="D24" s="37">
        <v>0</v>
      </c>
    </row>
    <row r="25" spans="2:4" ht="19.5" thickBot="1" x14ac:dyDescent="0.3">
      <c r="B25" s="28"/>
      <c r="C25" s="29"/>
      <c r="D25" s="42"/>
    </row>
    <row r="26" spans="2:4" ht="19.5" thickBot="1" x14ac:dyDescent="0.3">
      <c r="B26" s="43" t="s">
        <v>187</v>
      </c>
      <c r="C26" s="44"/>
      <c r="D26" s="45">
        <v>-8.8039087131619453E-10</v>
      </c>
    </row>
    <row r="27" spans="2:4" s="23" customFormat="1" x14ac:dyDescent="0.25">
      <c r="D27" s="24"/>
    </row>
    <row r="37" spans="4:5" x14ac:dyDescent="0.25">
      <c r="D37" s="3"/>
      <c r="E37" s="3"/>
    </row>
    <row r="38" spans="4:5" x14ac:dyDescent="0.25">
      <c r="D38" s="3"/>
      <c r="E38" s="3"/>
    </row>
    <row r="39" spans="4:5" x14ac:dyDescent="0.25">
      <c r="D39" s="3"/>
      <c r="E39" s="3"/>
    </row>
    <row r="40" spans="4:5" x14ac:dyDescent="0.25">
      <c r="D40" s="3"/>
      <c r="E40" s="3"/>
    </row>
    <row r="41" spans="4:5" x14ac:dyDescent="0.25">
      <c r="D41" s="3"/>
      <c r="E41" s="3"/>
    </row>
    <row r="42" spans="4:5" x14ac:dyDescent="0.25">
      <c r="D42" s="3"/>
      <c r="E42" s="3"/>
    </row>
    <row r="43" spans="4:5" x14ac:dyDescent="0.25">
      <c r="D43" s="3"/>
      <c r="E43" s="3"/>
    </row>
    <row r="44" spans="4:5" x14ac:dyDescent="0.25">
      <c r="D44" s="3"/>
      <c r="E44" s="3"/>
    </row>
    <row r="45" spans="4:5" x14ac:dyDescent="0.25">
      <c r="D45" s="3"/>
      <c r="E45" s="3"/>
    </row>
    <row r="46" spans="4:5" x14ac:dyDescent="0.25">
      <c r="D46" s="3"/>
      <c r="E46" s="3"/>
    </row>
    <row r="47" spans="4:5" x14ac:dyDescent="0.25">
      <c r="D47" s="3"/>
      <c r="E47" s="3"/>
    </row>
    <row r="48" spans="4:5" x14ac:dyDescent="0.25">
      <c r="D48" s="3"/>
      <c r="E48" s="3"/>
    </row>
    <row r="49" spans="4:5" x14ac:dyDescent="0.25">
      <c r="D49" s="3"/>
      <c r="E49" s="3"/>
    </row>
    <row r="50" spans="4:5" x14ac:dyDescent="0.25">
      <c r="D50" s="3"/>
      <c r="E50" s="3"/>
    </row>
    <row r="51" spans="4:5" x14ac:dyDescent="0.25">
      <c r="D51" s="3"/>
      <c r="E51" s="3"/>
    </row>
    <row r="52" spans="4:5" x14ac:dyDescent="0.25">
      <c r="D52" s="3"/>
      <c r="E52" s="3"/>
    </row>
    <row r="53" spans="4:5" x14ac:dyDescent="0.25">
      <c r="D53" s="3"/>
      <c r="E53" s="3"/>
    </row>
    <row r="54" spans="4:5" x14ac:dyDescent="0.25">
      <c r="D54" s="3"/>
      <c r="E54" s="3"/>
    </row>
    <row r="55" spans="4:5" x14ac:dyDescent="0.25">
      <c r="D55" s="3"/>
      <c r="E55" s="3"/>
    </row>
    <row r="56" spans="4:5" x14ac:dyDescent="0.25">
      <c r="D56" s="3"/>
      <c r="E56" s="3"/>
    </row>
    <row r="57" spans="4:5" x14ac:dyDescent="0.25">
      <c r="D57" s="3"/>
      <c r="E57" s="3"/>
    </row>
  </sheetData>
  <mergeCells count="1"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I. Liq. Pressupost INGRESSOS</vt:lpstr>
      <vt:lpstr>II. Liq. Pressupost DESPESES</vt:lpstr>
      <vt:lpstr>III. Resultat pressupostari</vt:lpstr>
      <vt:lpstr>CONCILIACIÓ</vt:lpstr>
      <vt:lpstr>'I. Liq. Pressupost INGRESSOS'!Área_de_impresión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Montse Rovira Soto</cp:lastModifiedBy>
  <cp:revision/>
  <dcterms:created xsi:type="dcterms:W3CDTF">2026-04-24T09:24:45Z</dcterms:created>
  <dcterms:modified xsi:type="dcterms:W3CDTF">2026-06-22T12:35:16Z</dcterms:modified>
  <cp:category/>
  <cp:contentStatus/>
</cp:coreProperties>
</file>