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0.3.50\portal transparencia\Gestio Economica\Pressupost\"/>
    </mc:Choice>
  </mc:AlternateContent>
  <xr:revisionPtr revIDLastSave="0" documentId="13_ncr:1_{7B17FF68-8A08-4EB0-AA7F-E407238E59D8}" xr6:coauthVersionLast="45" xr6:coauthVersionMax="45" xr10:uidLastSave="{00000000-0000-0000-0000-000000000000}"/>
  <bookViews>
    <workbookView xWindow="-108" yWindow="-108" windowWidth="23256" windowHeight="12576" tabRatio="886" xr2:uid="{00000000-000D-0000-FFFF-FFFF00000000}"/>
  </bookViews>
  <sheets>
    <sheet name="I. Liq. Pressupost INGRESSOS" sheetId="17" r:id="rId1"/>
    <sheet name="II. Liq. Pressupost DESPESES" sheetId="18" r:id="rId2"/>
    <sheet name="III. Resultat pressupostari" sheetId="19" r:id="rId3"/>
    <sheet name="CONCILIACIÓ" sheetId="20" r:id="rId4"/>
  </sheets>
  <definedNames>
    <definedName name="_xlnm._FilterDatabase" localSheetId="0" hidden="1">'I. Liq. Pressupost INGRESSOS'!$A$1:$I$48</definedName>
    <definedName name="_xlnm._FilterDatabase" localSheetId="1" hidden="1">'II. Liq. Pressupost DESPESES'!$A$1:$I$61</definedName>
    <definedName name="_xlnm.Print_Area" localSheetId="3">CONCILIACIÓ!$A$1:$G$64</definedName>
    <definedName name="_xlnm.Print_Area" localSheetId="0">'I. Liq. Pressupost INGRESSOS'!$A$1:$I$50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18" l="1"/>
  <c r="C51" i="18"/>
  <c r="D49" i="18"/>
  <c r="D50" i="18" s="1"/>
  <c r="G50" i="18"/>
  <c r="F50" i="18"/>
  <c r="E50" i="18"/>
  <c r="C50" i="18"/>
  <c r="I49" i="18"/>
  <c r="I50" i="18" s="1"/>
  <c r="H49" i="18"/>
  <c r="H50" i="18" s="1"/>
  <c r="E48" i="18"/>
  <c r="F48" i="18"/>
  <c r="G48" i="18"/>
  <c r="C48" i="18"/>
  <c r="I46" i="18"/>
  <c r="H46" i="18"/>
  <c r="D46" i="18"/>
  <c r="E45" i="18"/>
  <c r="F45" i="18"/>
  <c r="F51" i="18" s="1"/>
  <c r="G45" i="18"/>
  <c r="G51" i="18" s="1"/>
  <c r="C45" i="18"/>
  <c r="F35" i="18"/>
  <c r="E35" i="18"/>
  <c r="G35" i="18"/>
  <c r="C35" i="18"/>
  <c r="I33" i="18"/>
  <c r="H33" i="18"/>
  <c r="D33" i="18"/>
  <c r="I30" i="18"/>
  <c r="H30" i="18"/>
  <c r="D30" i="18"/>
  <c r="I29" i="18"/>
  <c r="H29" i="18"/>
  <c r="D29" i="18"/>
  <c r="I24" i="18"/>
  <c r="H24" i="18"/>
  <c r="D24" i="18"/>
  <c r="I18" i="18"/>
  <c r="H18" i="18"/>
  <c r="D18" i="18"/>
  <c r="E16" i="18"/>
  <c r="F16" i="18"/>
  <c r="G16" i="18"/>
  <c r="C16" i="18"/>
  <c r="E5" i="18"/>
  <c r="F5" i="18"/>
  <c r="G5" i="18"/>
  <c r="C5" i="18"/>
  <c r="E7" i="18"/>
  <c r="F7" i="18"/>
  <c r="G7" i="18"/>
  <c r="C7" i="18"/>
  <c r="I6" i="18"/>
  <c r="I7" i="18" s="1"/>
  <c r="H6" i="18"/>
  <c r="H7" i="18" s="1"/>
  <c r="D6" i="18"/>
  <c r="D7" i="18" s="1"/>
  <c r="E14" i="18"/>
  <c r="F14" i="18"/>
  <c r="G14" i="18"/>
  <c r="C9" i="18"/>
  <c r="C8" i="18" l="1"/>
  <c r="E8" i="18"/>
  <c r="G8" i="18"/>
  <c r="F8" i="18"/>
  <c r="C14" i="18" l="1"/>
  <c r="I11" i="18"/>
  <c r="H11" i="18"/>
  <c r="D11" i="18"/>
  <c r="I10" i="18"/>
  <c r="H10" i="18"/>
  <c r="D10" i="18"/>
  <c r="I9" i="18"/>
  <c r="H9" i="18"/>
  <c r="D9" i="18"/>
  <c r="I12" i="18"/>
  <c r="H12" i="18"/>
  <c r="D12" i="18"/>
  <c r="C46" i="17" l="1"/>
  <c r="G46" i="17"/>
  <c r="F46" i="17"/>
  <c r="E46" i="17"/>
  <c r="I45" i="17"/>
  <c r="I46" i="17" s="1"/>
  <c r="H45" i="17"/>
  <c r="H46" i="17" s="1"/>
  <c r="D45" i="17"/>
  <c r="D46" i="17" s="1"/>
  <c r="E30" i="17"/>
  <c r="F30" i="17"/>
  <c r="G30" i="17"/>
  <c r="C30" i="17"/>
  <c r="I28" i="17"/>
  <c r="H28" i="17"/>
  <c r="D28" i="17"/>
  <c r="I29" i="17"/>
  <c r="H29" i="17"/>
  <c r="D29" i="17"/>
  <c r="I27" i="17"/>
  <c r="I30" i="17" s="1"/>
  <c r="H27" i="17"/>
  <c r="D27" i="17"/>
  <c r="E26" i="17"/>
  <c r="F26" i="17"/>
  <c r="G26" i="17"/>
  <c r="C26" i="17"/>
  <c r="I24" i="17"/>
  <c r="H24" i="17"/>
  <c r="D24" i="17"/>
  <c r="I17" i="17"/>
  <c r="H17" i="17"/>
  <c r="D17" i="17"/>
  <c r="E19" i="17"/>
  <c r="F19" i="17"/>
  <c r="G19" i="17"/>
  <c r="C19" i="17"/>
  <c r="H30" i="17" l="1"/>
  <c r="D30" i="17"/>
  <c r="E16" i="17"/>
  <c r="F16" i="17"/>
  <c r="G16" i="17"/>
  <c r="C16" i="17"/>
  <c r="I14" i="17"/>
  <c r="H14" i="17"/>
  <c r="D14" i="17"/>
  <c r="I13" i="17"/>
  <c r="H13" i="17"/>
  <c r="D13" i="17"/>
  <c r="I11" i="17"/>
  <c r="H11" i="17"/>
  <c r="D11" i="17"/>
  <c r="I10" i="17"/>
  <c r="H10" i="17"/>
  <c r="D10" i="17"/>
  <c r="D3" i="17" l="1"/>
  <c r="D6" i="17"/>
  <c r="D12" i="17"/>
  <c r="D16" i="17"/>
  <c r="D18" i="17"/>
  <c r="D19" i="17" s="1"/>
  <c r="D20" i="17"/>
  <c r="D31" i="17"/>
  <c r="D35" i="17"/>
  <c r="D37" i="17"/>
  <c r="D40" i="17"/>
  <c r="D12" i="19" l="1"/>
  <c r="C12" i="19"/>
  <c r="B12" i="19"/>
  <c r="C7" i="19"/>
  <c r="B7" i="19"/>
  <c r="D6" i="19"/>
  <c r="D5" i="19"/>
  <c r="G59" i="18"/>
  <c r="F59" i="18"/>
  <c r="E59" i="18"/>
  <c r="C59" i="18"/>
  <c r="I58" i="18"/>
  <c r="I59" i="18" s="1"/>
  <c r="H58" i="18"/>
  <c r="H59" i="18" s="1"/>
  <c r="D58" i="18"/>
  <c r="D59" i="18" s="1"/>
  <c r="G57" i="18"/>
  <c r="F57" i="18"/>
  <c r="E57" i="18"/>
  <c r="C57" i="18"/>
  <c r="I56" i="18"/>
  <c r="I57" i="18" s="1"/>
  <c r="H56" i="18"/>
  <c r="H57" i="18" s="1"/>
  <c r="D56" i="18"/>
  <c r="D57" i="18" s="1"/>
  <c r="G55" i="18"/>
  <c r="F55" i="18"/>
  <c r="E55" i="18"/>
  <c r="C55" i="18"/>
  <c r="I54" i="18"/>
  <c r="I55" i="18" s="1"/>
  <c r="H54" i="18"/>
  <c r="H55" i="18" s="1"/>
  <c r="D54" i="18"/>
  <c r="D55" i="18" s="1"/>
  <c r="G53" i="18"/>
  <c r="F53" i="18"/>
  <c r="E53" i="18"/>
  <c r="C53" i="18"/>
  <c r="I52" i="18"/>
  <c r="I53" i="18" s="1"/>
  <c r="H52" i="18"/>
  <c r="H53" i="18" s="1"/>
  <c r="D52" i="18"/>
  <c r="D53" i="18" s="1"/>
  <c r="I47" i="18"/>
  <c r="I48" i="18" s="1"/>
  <c r="H47" i="18"/>
  <c r="H48" i="18" s="1"/>
  <c r="D47" i="18"/>
  <c r="D48" i="18" s="1"/>
  <c r="I44" i="18"/>
  <c r="I45" i="18" s="1"/>
  <c r="I51" i="18" s="1"/>
  <c r="H44" i="18"/>
  <c r="H45" i="18" s="1"/>
  <c r="H51" i="18" s="1"/>
  <c r="D44" i="18"/>
  <c r="D45" i="18" s="1"/>
  <c r="G42" i="18"/>
  <c r="G43" i="18" s="1"/>
  <c r="F42" i="18"/>
  <c r="F43" i="18" s="1"/>
  <c r="E42" i="18"/>
  <c r="E43" i="18" s="1"/>
  <c r="C42" i="18"/>
  <c r="C43" i="18" s="1"/>
  <c r="I41" i="18"/>
  <c r="I42" i="18" s="1"/>
  <c r="I43" i="18" s="1"/>
  <c r="H41" i="18"/>
  <c r="H42" i="18" s="1"/>
  <c r="H43" i="18" s="1"/>
  <c r="D41" i="18"/>
  <c r="D42" i="18" s="1"/>
  <c r="D43" i="18" s="1"/>
  <c r="G39" i="18"/>
  <c r="F39" i="18"/>
  <c r="E39" i="18"/>
  <c r="C39" i="18"/>
  <c r="I38" i="18"/>
  <c r="I39" i="18" s="1"/>
  <c r="H38" i="18"/>
  <c r="H39" i="18" s="1"/>
  <c r="D38" i="18"/>
  <c r="D39" i="18" s="1"/>
  <c r="G37" i="18"/>
  <c r="F37" i="18"/>
  <c r="E37" i="18"/>
  <c r="C37" i="18"/>
  <c r="I36" i="18"/>
  <c r="I37" i="18" s="1"/>
  <c r="H36" i="18"/>
  <c r="H37" i="18" s="1"/>
  <c r="D36" i="18"/>
  <c r="D37" i="18" s="1"/>
  <c r="I34" i="18"/>
  <c r="H34" i="18"/>
  <c r="D34" i="18"/>
  <c r="I32" i="18"/>
  <c r="H32" i="18"/>
  <c r="D32" i="18"/>
  <c r="I31" i="18"/>
  <c r="H31" i="18"/>
  <c r="D31" i="18"/>
  <c r="I28" i="18"/>
  <c r="H28" i="18"/>
  <c r="D28" i="18"/>
  <c r="I27" i="18"/>
  <c r="H27" i="18"/>
  <c r="D27" i="18"/>
  <c r="I26" i="18"/>
  <c r="H26" i="18"/>
  <c r="D26" i="18"/>
  <c r="I25" i="18"/>
  <c r="H25" i="18"/>
  <c r="D25" i="18"/>
  <c r="I23" i="18"/>
  <c r="H23" i="18"/>
  <c r="D23" i="18"/>
  <c r="I22" i="18"/>
  <c r="H22" i="18"/>
  <c r="D22" i="18"/>
  <c r="I21" i="18"/>
  <c r="H21" i="18"/>
  <c r="D21" i="18"/>
  <c r="I20" i="18"/>
  <c r="H20" i="18"/>
  <c r="D20" i="18"/>
  <c r="I19" i="18"/>
  <c r="H19" i="18"/>
  <c r="D19" i="18"/>
  <c r="I17" i="18"/>
  <c r="H17" i="18"/>
  <c r="D17" i="18"/>
  <c r="I15" i="18"/>
  <c r="I16" i="18" s="1"/>
  <c r="H15" i="18"/>
  <c r="H16" i="18" s="1"/>
  <c r="D15" i="18"/>
  <c r="D16" i="18" s="1"/>
  <c r="I13" i="18"/>
  <c r="I14" i="18" s="1"/>
  <c r="H13" i="18"/>
  <c r="H14" i="18" s="1"/>
  <c r="D13" i="18"/>
  <c r="D14" i="18" s="1"/>
  <c r="I4" i="18"/>
  <c r="H4" i="18"/>
  <c r="D4" i="18"/>
  <c r="I3" i="18"/>
  <c r="H3" i="18"/>
  <c r="D3" i="18"/>
  <c r="I2" i="18"/>
  <c r="H2" i="18"/>
  <c r="D2" i="18"/>
  <c r="G44" i="17"/>
  <c r="F44" i="17"/>
  <c r="E44" i="17"/>
  <c r="C44" i="17"/>
  <c r="I43" i="17"/>
  <c r="H43" i="17"/>
  <c r="D43" i="17"/>
  <c r="I42" i="17"/>
  <c r="H42" i="17"/>
  <c r="D42" i="17"/>
  <c r="G41" i="17"/>
  <c r="F41" i="17"/>
  <c r="E41" i="17"/>
  <c r="C41" i="17"/>
  <c r="I40" i="17"/>
  <c r="I41" i="17" s="1"/>
  <c r="H40" i="17"/>
  <c r="H41" i="17" s="1"/>
  <c r="D41" i="17"/>
  <c r="G38" i="17"/>
  <c r="F38" i="17"/>
  <c r="E38" i="17"/>
  <c r="C38" i="17"/>
  <c r="I37" i="17"/>
  <c r="I38" i="17" s="1"/>
  <c r="H37" i="17"/>
  <c r="H38" i="17" s="1"/>
  <c r="D38" i="17"/>
  <c r="G36" i="17"/>
  <c r="F36" i="17"/>
  <c r="E36" i="17"/>
  <c r="C36" i="17"/>
  <c r="I35" i="17"/>
  <c r="H35" i="17"/>
  <c r="I34" i="17"/>
  <c r="H34" i="17"/>
  <c r="D34" i="17"/>
  <c r="I33" i="17"/>
  <c r="H33" i="17"/>
  <c r="D33" i="17"/>
  <c r="G32" i="17"/>
  <c r="F32" i="17"/>
  <c r="E32" i="17"/>
  <c r="C32" i="17"/>
  <c r="I31" i="17"/>
  <c r="I32" i="17" s="1"/>
  <c r="H31" i="17"/>
  <c r="H32" i="17" s="1"/>
  <c r="D32" i="17"/>
  <c r="I25" i="17"/>
  <c r="H25" i="17"/>
  <c r="D25" i="17"/>
  <c r="I23" i="17"/>
  <c r="H23" i="17"/>
  <c r="D23" i="17"/>
  <c r="I22" i="17"/>
  <c r="H22" i="17"/>
  <c r="D22" i="17"/>
  <c r="I21" i="17"/>
  <c r="H21" i="17"/>
  <c r="D21" i="17"/>
  <c r="I20" i="17"/>
  <c r="H20" i="17"/>
  <c r="I18" i="17"/>
  <c r="I19" i="17" s="1"/>
  <c r="H18" i="17"/>
  <c r="H19" i="17" s="1"/>
  <c r="I15" i="17"/>
  <c r="H15" i="17"/>
  <c r="I12" i="17"/>
  <c r="H12" i="17"/>
  <c r="G9" i="17"/>
  <c r="F9" i="17"/>
  <c r="E9" i="17"/>
  <c r="E39" i="17" s="1"/>
  <c r="C9" i="17"/>
  <c r="I8" i="17"/>
  <c r="H8" i="17"/>
  <c r="D8" i="17"/>
  <c r="I7" i="17"/>
  <c r="H7" i="17"/>
  <c r="D7" i="17"/>
  <c r="I6" i="17"/>
  <c r="H6" i="17"/>
  <c r="G4" i="17"/>
  <c r="G5" i="17" s="1"/>
  <c r="F4" i="17"/>
  <c r="F5" i="17" s="1"/>
  <c r="E4" i="17"/>
  <c r="E5" i="17" s="1"/>
  <c r="C4" i="17"/>
  <c r="C5" i="17" s="1"/>
  <c r="I3" i="17"/>
  <c r="H3" i="17"/>
  <c r="I2" i="17"/>
  <c r="H2" i="17"/>
  <c r="D2" i="17"/>
  <c r="F47" i="17" l="1"/>
  <c r="G47" i="17"/>
  <c r="D7" i="19"/>
  <c r="I5" i="18"/>
  <c r="I8" i="18" s="1"/>
  <c r="C47" i="17"/>
  <c r="C39" i="17"/>
  <c r="C48" i="17" s="1"/>
  <c r="E47" i="17"/>
  <c r="E48" i="17" s="1"/>
  <c r="D51" i="18"/>
  <c r="G40" i="18"/>
  <c r="F40" i="18"/>
  <c r="C40" i="18"/>
  <c r="E40" i="18"/>
  <c r="H5" i="18"/>
  <c r="H8" i="18" s="1"/>
  <c r="H35" i="18"/>
  <c r="H40" i="18" s="1"/>
  <c r="I35" i="18"/>
  <c r="I40" i="18" s="1"/>
  <c r="D35" i="18"/>
  <c r="D40" i="18" s="1"/>
  <c r="D5" i="18"/>
  <c r="D8" i="18" s="1"/>
  <c r="G60" i="18"/>
  <c r="F60" i="18"/>
  <c r="E60" i="18"/>
  <c r="C60" i="18"/>
  <c r="F39" i="17"/>
  <c r="F48" i="17" s="1"/>
  <c r="G39" i="17"/>
  <c r="G48" i="17" s="1"/>
  <c r="H16" i="17"/>
  <c r="D36" i="17"/>
  <c r="I44" i="17"/>
  <c r="I47" i="17" s="1"/>
  <c r="D26" i="17"/>
  <c r="H26" i="17"/>
  <c r="I26" i="17"/>
  <c r="D44" i="17"/>
  <c r="D47" i="17" s="1"/>
  <c r="I9" i="17"/>
  <c r="I16" i="17"/>
  <c r="H44" i="17"/>
  <c r="H47" i="17" s="1"/>
  <c r="H36" i="17"/>
  <c r="I36" i="17"/>
  <c r="H9" i="17"/>
  <c r="H4" i="17"/>
  <c r="H5" i="17" s="1"/>
  <c r="I4" i="17"/>
  <c r="I5" i="17" s="1"/>
  <c r="D9" i="17"/>
  <c r="D4" i="17"/>
  <c r="D5" i="17" s="1"/>
  <c r="H60" i="18"/>
  <c r="D60" i="18"/>
  <c r="I60" i="18"/>
  <c r="D39" i="17" l="1"/>
  <c r="D48" i="17" s="1"/>
  <c r="C3" i="19"/>
  <c r="C61" i="18"/>
  <c r="C2" i="19"/>
  <c r="C4" i="19" s="1"/>
  <c r="C8" i="19" s="1"/>
  <c r="C13" i="19" s="1"/>
  <c r="G61" i="18"/>
  <c r="F61" i="18"/>
  <c r="H61" i="18"/>
  <c r="E61" i="18"/>
  <c r="I61" i="18"/>
  <c r="D61" i="18"/>
  <c r="I39" i="17"/>
  <c r="I48" i="17" s="1"/>
  <c r="H39" i="17"/>
  <c r="H48" i="17" s="1"/>
  <c r="B2" i="19"/>
  <c r="B4" i="19" s="1"/>
  <c r="B8" i="19" s="1"/>
  <c r="B13" i="19" s="1"/>
  <c r="D3" i="19"/>
  <c r="D2" i="19" l="1"/>
  <c r="D4" i="19" s="1"/>
  <c r="D8" i="19" s="1"/>
  <c r="D13" i="19" s="1"/>
</calcChain>
</file>

<file path=xl/sharedStrings.xml><?xml version="1.0" encoding="utf-8"?>
<sst xmlns="http://schemas.openxmlformats.org/spreadsheetml/2006/main" count="195" uniqueCount="184">
  <si>
    <t>Tributs</t>
  </si>
  <si>
    <t>ALTRES INGRESSOS FINANCERS</t>
  </si>
  <si>
    <t>ALTRES DESPESES FINANCERES</t>
  </si>
  <si>
    <t>D'EMPRESES PRIVADES</t>
  </si>
  <si>
    <t>PRESTACIONS DE SERVEIS</t>
  </si>
  <si>
    <t>DESPESES FINANCERES</t>
  </si>
  <si>
    <t>Aplicació pressupostària</t>
  </si>
  <si>
    <t>Descripció</t>
  </si>
  <si>
    <r>
      <t>PP</t>
    </r>
    <r>
      <rPr>
        <b/>
        <vertAlign val="superscript"/>
        <sz val="11"/>
        <color rgb="FF000000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modificacions
(2)</t>
    </r>
  </si>
  <si>
    <t>Drets reconeguts
(4)</t>
  </si>
  <si>
    <t>Cobraments
(5)</t>
  </si>
  <si>
    <t>Drets pendents de cobrament
(6 = 4 - 5)</t>
  </si>
  <si>
    <t>Desviació
(7 = 4 - 3)</t>
  </si>
  <si>
    <t>Prestacions d'altres serveis a entitats de dins del sector públic</t>
  </si>
  <si>
    <t>Prestacions d'altres serveis a entitats de fora del sector públic</t>
  </si>
  <si>
    <t>Total article 31</t>
  </si>
  <si>
    <t>Total capítol 3</t>
  </si>
  <si>
    <t>TAXES, VENDA DE BÉNS I SERVEIS I ALTRES INGRESSOS</t>
  </si>
  <si>
    <t>Programes d'Universitat i Recerca</t>
  </si>
  <si>
    <t>De Consorcis dependents de l'Estat</t>
  </si>
  <si>
    <t>De Fundacions del Sector Públic de l'Estat</t>
  </si>
  <si>
    <t>Total article 40</t>
  </si>
  <si>
    <t>DEL SECTOR PÚBLIC ESTATAL</t>
  </si>
  <si>
    <t>Del Departament de Salut</t>
  </si>
  <si>
    <t>Total article 41</t>
  </si>
  <si>
    <t>DE L'ADMINISTRACIÓ DE LA GENERALITAT</t>
  </si>
  <si>
    <t>Del Servei d'Ocupació de Catalunya</t>
  </si>
  <si>
    <t>Total article 43</t>
  </si>
  <si>
    <t>D'ENTITATS AUTÒNOMES DE LA GENERALITAT I DEL SERVEI CATALA DE LA SALUT</t>
  </si>
  <si>
    <t>De l'AGAUR</t>
  </si>
  <si>
    <t>De la Universitat Rovira i Virgili</t>
  </si>
  <si>
    <t>Total article 44</t>
  </si>
  <si>
    <t>D'ALTRES ENTITATS DEL SECTOR PÚBLIC</t>
  </si>
  <si>
    <t>D'empreses Privades</t>
  </si>
  <si>
    <t>Total article 47</t>
  </si>
  <si>
    <t>De Famílies</t>
  </si>
  <si>
    <t>De Fundacions</t>
  </si>
  <si>
    <t>D'altres institucions sense fi de lucre i d'altres ens corporatius</t>
  </si>
  <si>
    <t>Total article 48</t>
  </si>
  <si>
    <t>DE FAMÍLIES, INSTITUCIONS SENSE FI DE LUCRE I ALTRES ENS CORPORATIUS</t>
  </si>
  <si>
    <t>Altres transferències corrents de l'exterior</t>
  </si>
  <si>
    <t>Total article 49</t>
  </si>
  <si>
    <t>DE L'EXTERIOR</t>
  </si>
  <si>
    <t>Total capítol 4</t>
  </si>
  <si>
    <t>TRANSFERÈNCIES CORRENTS</t>
  </si>
  <si>
    <t>Total article 52</t>
  </si>
  <si>
    <t>INTERESSOS DE DIPÒSIT</t>
  </si>
  <si>
    <t>Dividends</t>
  </si>
  <si>
    <t>Altres ingressos financers</t>
  </si>
  <si>
    <t>Total article 53</t>
  </si>
  <si>
    <t>Total capítol 5</t>
  </si>
  <si>
    <t>INGRESSOS PATRIMONIALS</t>
  </si>
  <si>
    <t>TOTAL</t>
  </si>
  <si>
    <r>
      <t>CP</t>
    </r>
    <r>
      <rPr>
        <b/>
        <vertAlign val="superscript"/>
        <sz val="11"/>
        <color rgb="FF000000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modificacions
(2)</t>
    </r>
  </si>
  <si>
    <t>Obligacions reconegudes
(4)</t>
  </si>
  <si>
    <t>Pagaments
(5)</t>
  </si>
  <si>
    <t>Obligacions pendents de pagament
(6 = 4 - 5)</t>
  </si>
  <si>
    <t>Retribucions bàsiques fixes</t>
  </si>
  <si>
    <t>Retribucions bàsiques</t>
  </si>
  <si>
    <t>Altres remuneracions</t>
  </si>
  <si>
    <t>Seguretat social</t>
  </si>
  <si>
    <t>Total article 13</t>
  </si>
  <si>
    <t>PERSONAL LABORAL</t>
  </si>
  <si>
    <t>Total capítol 1</t>
  </si>
  <si>
    <t>REMUNERACIONS DEL PERSONAL</t>
  </si>
  <si>
    <t>Altres lloguers i cànons</t>
  </si>
  <si>
    <t>Total article 20</t>
  </si>
  <si>
    <t>LLOGUERS I CÀNONS</t>
  </si>
  <si>
    <t>Altres despeses de conservació, reparació i manteniment</t>
  </si>
  <si>
    <t>Total article 21</t>
  </si>
  <si>
    <t>CONSERVACIÓ I REPARACIÓ</t>
  </si>
  <si>
    <t>Material ordinari no inventariable</t>
  </si>
  <si>
    <t>Aigua i energia</t>
  </si>
  <si>
    <t>Altres subministraments</t>
  </si>
  <si>
    <t>Despeses postals, missatgeria i altres similars</t>
  </si>
  <si>
    <t>Despeses d'assegurances</t>
  </si>
  <si>
    <t>Publicitat, difusió i campanyes institucionals</t>
  </si>
  <si>
    <t>Formació dels empleats públics</t>
  </si>
  <si>
    <t>Despeses per serveis bancaris</t>
  </si>
  <si>
    <t>Altres despeses diverses</t>
  </si>
  <si>
    <t>Intèrprets i traductors</t>
  </si>
  <si>
    <t>Treballs técnics</t>
  </si>
  <si>
    <t>Serveis informàtics realitzats per altres entitats</t>
  </si>
  <si>
    <t>Total article 22</t>
  </si>
  <si>
    <t>MATERIAL, SUBMINISTRAMENTS I ALTRES</t>
  </si>
  <si>
    <t>Dietes, locomoció i trasllats</t>
  </si>
  <si>
    <t>Total article 23</t>
  </si>
  <si>
    <t>INDEMNITZACIONS PER RAÓ DEL SERVEI</t>
  </si>
  <si>
    <t>Prestació de serveis amb mitjans aliens amb altres entitats</t>
  </si>
  <si>
    <t>Total article 25</t>
  </si>
  <si>
    <t>PRESTACIÓ DE SERVEIS AMB MITJANS ALIENS</t>
  </si>
  <si>
    <t>Total capítol 2</t>
  </si>
  <si>
    <t>DESPESES CORRENTS DE BÉNS I SERVEIS</t>
  </si>
  <si>
    <t>Altres despeses financeres</t>
  </si>
  <si>
    <t>Total article 34</t>
  </si>
  <si>
    <t>A la Universitat Rovira i Virgili</t>
  </si>
  <si>
    <t>A altres entitats del sector públic, a universitats públiques i a altres entitats participades</t>
  </si>
  <si>
    <t>A fundacions</t>
  </si>
  <si>
    <t>A FAMÍLIES, INSTITUCIONS SENSE FI DE LUCRE I ALTRES ENS CORPORATIUS</t>
  </si>
  <si>
    <t>Inversions en maquinària i utillatge</t>
  </si>
  <si>
    <t>Total article 62</t>
  </si>
  <si>
    <t>INVERSIONS EN MAQUINÀRIA, INSTAL·LACIONS I UTILLATGE</t>
  </si>
  <si>
    <t>Inversions en mobiliari i estris per compte propi</t>
  </si>
  <si>
    <t>Total article 64</t>
  </si>
  <si>
    <t>INVERSIONS EN MOBILIARI I ESTRIS</t>
  </si>
  <si>
    <t>Inversions en equips per procés de dades</t>
  </si>
  <si>
    <t>Total article 65</t>
  </si>
  <si>
    <t>INVERSIONS EN EQUIPS DE PROCÉS DE DADES I TELECOMUNICACIONS</t>
  </si>
  <si>
    <t>Inversions en altre immobilitzat material</t>
  </si>
  <si>
    <t>Total article 67</t>
  </si>
  <si>
    <t>INVERSIONS EN ALTRE IMMOBILITZAT MATERIAL</t>
  </si>
  <si>
    <t>Total capítol 6</t>
  </si>
  <si>
    <t>INVERSIONS REALS</t>
  </si>
  <si>
    <t>Conceptes</t>
  </si>
  <si>
    <t>Drets reconeguts nets</t>
  </si>
  <si>
    <t>Obligacions reconegudes netes</t>
  </si>
  <si>
    <t>Resultat pressupostari</t>
  </si>
  <si>
    <t>a) Operacions corrents</t>
  </si>
  <si>
    <t>b) Operacions de capital</t>
  </si>
  <si>
    <t>1. Total operaicons no financeres (a + b)</t>
  </si>
  <si>
    <t>c) Actius financers</t>
  </si>
  <si>
    <t>d) Passius financers</t>
  </si>
  <si>
    <t>2. Total operacions financers (c + d)</t>
  </si>
  <si>
    <t>I. Resultat pressupostari de l'exercici (I = 1 + 2)</t>
  </si>
  <si>
    <t>3. Crèdits gastats finançats amb romanent de tresoreria no afectat</t>
  </si>
  <si>
    <t>4. Desviaments de finançament negatius de l'exercici</t>
  </si>
  <si>
    <t>5. Desviaments de finançament positius de l'exercici</t>
  </si>
  <si>
    <t>II. Total ajustaments (II = 3 + 4 - 5)</t>
  </si>
  <si>
    <t>Resultat pressupostari ajustat (I + II)</t>
  </si>
  <si>
    <t>Conciliació Resultat Pressupostari i Resultat Comptable</t>
  </si>
  <si>
    <t>RESULTAT</t>
  </si>
  <si>
    <t>Resultat Pressupostari AJUSTAT</t>
  </si>
  <si>
    <t>- Ingressos Capítols 6 a 9</t>
  </si>
  <si>
    <t>+ Despeses Capítols 6 a 9</t>
  </si>
  <si>
    <t>- Excés de Transferència corrent</t>
  </si>
  <si>
    <t>- Dotació amortitzacions</t>
  </si>
  <si>
    <t>- Dotació deterioraments</t>
  </si>
  <si>
    <t>- Dotació Provisions</t>
  </si>
  <si>
    <t>+/- Variació d'existències (periodificacions)</t>
  </si>
  <si>
    <t>+ Subvencions transferides al resultat de l'exercici</t>
  </si>
  <si>
    <t>+ Subvencions corrents liquidades en exercicis anteriors</t>
  </si>
  <si>
    <t>+/- Beneficis o pèrdues procedents d'immobilitzat</t>
  </si>
  <si>
    <t>+ Reversió de deterioraments</t>
  </si>
  <si>
    <t>+ Aplicacions de provisions</t>
  </si>
  <si>
    <t>+/- Resultat Extraordinari</t>
  </si>
  <si>
    <t xml:space="preserve"> + Inversions ( Altes / Baixes Immobilitzat -&gt; Grup 2 C. Financera )</t>
  </si>
  <si>
    <t>Resultat Comptable</t>
  </si>
  <si>
    <t>Del Departament d'Empresa i Coneixement</t>
  </si>
  <si>
    <t>Del Departament de la Presidència</t>
  </si>
  <si>
    <t>Del Departament d'Educació</t>
  </si>
  <si>
    <t>Del Departament d'Agricultura, Ramaderia, Pesca i Alimentació</t>
  </si>
  <si>
    <t>Del Departament de Treball, Afers Socials i Familia</t>
  </si>
  <si>
    <t>De l'Institut per al Desenvolupament de les Comarces de l'Ebre</t>
  </si>
  <si>
    <t>D'altres entitats participades pel sector públic de la Generalitat</t>
  </si>
  <si>
    <t>De l'Agència per a la competitivitat de l'empresa</t>
  </si>
  <si>
    <t>De l'Oficina de suport a la iniciativa cultural</t>
  </si>
  <si>
    <t>De consorcis del sector públic o adscrits de la Generalitat</t>
  </si>
  <si>
    <t>Altres transferències d'ajuntaments</t>
  </si>
  <si>
    <t>De la Diputació de Tarragona</t>
  </si>
  <si>
    <t>D'altres ens locals</t>
  </si>
  <si>
    <t>Total article 46</t>
  </si>
  <si>
    <t>D'ENS I CORPORACIONS LOCALS</t>
  </si>
  <si>
    <t>Interessos de comptes corrents</t>
  </si>
  <si>
    <t>Lloguer de béns immobles</t>
  </si>
  <si>
    <t>Total article 54</t>
  </si>
  <si>
    <t>INGRESSOS PATRIMONIALS NO FINANCERS</t>
  </si>
  <si>
    <t>Altres lloguers i cànons de terrenys, béns naturals, edificis i altres comunicacions</t>
  </si>
  <si>
    <t>Lloguers i cànons de material de transport</t>
  </si>
  <si>
    <t>Lloguers i cànons de material d'equips per a procés de dades</t>
  </si>
  <si>
    <t>Lloguers i cànons d'altre immobilitzat material</t>
  </si>
  <si>
    <t>Total article 16</t>
  </si>
  <si>
    <t>ASSEGURANCES I COTITZACIONS SOCIALS</t>
  </si>
  <si>
    <t>Premis, revistes, llibres i altres publicacions</t>
  </si>
  <si>
    <t>Atencions protocol·làries i representatives</t>
  </si>
  <si>
    <t>Neteja i sanejament</t>
  </si>
  <si>
    <t>Seguretat</t>
  </si>
  <si>
    <t>Serveis de formació</t>
  </si>
  <si>
    <t>A famílies</t>
  </si>
  <si>
    <t>A l'exterior</t>
  </si>
  <si>
    <r>
      <t>PP</t>
    </r>
    <r>
      <rPr>
        <b/>
        <vertAlign val="superscript"/>
        <sz val="11"/>
        <color rgb="FF000000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inicials 2023
(1)</t>
    </r>
  </si>
  <si>
    <r>
      <t>PP</t>
    </r>
    <r>
      <rPr>
        <b/>
        <vertAlign val="superscript"/>
        <sz val="11"/>
        <color rgb="FF000000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definitives 2024
(3 = 1 + 2)</t>
    </r>
  </si>
  <si>
    <r>
      <t>CP</t>
    </r>
    <r>
      <rPr>
        <b/>
        <vertAlign val="superscript"/>
        <sz val="11"/>
        <color rgb="FF000000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inicials 2023
(1)</t>
    </r>
  </si>
  <si>
    <r>
      <t>CP</t>
    </r>
    <r>
      <rPr>
        <b/>
        <vertAlign val="superscript"/>
        <sz val="11"/>
        <color rgb="FF000000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definitius 2024
(3 = 1 + 2)</t>
    </r>
  </si>
  <si>
    <t>FURV Conciliació de Resultats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</si>
</sst>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&quot;€&quot;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4" fillId="0" borderId="4" xfId="3" applyFont="1" applyBorder="1" applyAlignment="1">
      <alignment horizontal="center" vertical="center"/>
    </xf>
    <xf numFmtId="0" fontId="3" fillId="0" borderId="0" xfId="3" applyAlignment="1">
      <alignment vertical="center"/>
    </xf>
    <xf numFmtId="0" fontId="1" fillId="0" borderId="4" xfId="3" applyFont="1" applyBorder="1" applyAlignment="1">
      <alignment horizontal="center" vertical="center"/>
    </xf>
    <xf numFmtId="0" fontId="3" fillId="0" borderId="4" xfId="3" applyBorder="1" applyAlignment="1">
      <alignment vertical="center"/>
    </xf>
    <xf numFmtId="4" fontId="3" fillId="0" borderId="4" xfId="3" applyNumberFormat="1" applyBorder="1" applyAlignment="1">
      <alignment vertical="center"/>
    </xf>
    <xf numFmtId="0" fontId="4" fillId="0" borderId="4" xfId="3" applyFont="1" applyBorder="1" applyAlignment="1">
      <alignment vertical="center"/>
    </xf>
    <xf numFmtId="4" fontId="4" fillId="0" borderId="4" xfId="3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0" fontId="3" fillId="0" borderId="4" xfId="3" applyBorder="1" applyAlignment="1">
      <alignment horizontal="center" vertical="center"/>
    </xf>
    <xf numFmtId="0" fontId="3" fillId="0" borderId="0" xfId="3" applyAlignment="1">
      <alignment horizontal="center" vertical="center"/>
    </xf>
    <xf numFmtId="4" fontId="3" fillId="0" borderId="0" xfId="3" applyNumberFormat="1" applyAlignment="1">
      <alignment vertical="center"/>
    </xf>
    <xf numFmtId="0" fontId="3" fillId="0" borderId="0" xfId="3"/>
    <xf numFmtId="3" fontId="3" fillId="0" borderId="0" xfId="3" applyNumberFormat="1" applyAlignment="1">
      <alignment vertical="center"/>
    </xf>
    <xf numFmtId="4" fontId="3" fillId="0" borderId="0" xfId="3" applyNumberFormat="1"/>
    <xf numFmtId="0" fontId="3" fillId="0" borderId="4" xfId="3" applyBorder="1" applyAlignment="1">
      <alignment horizontal="center"/>
    </xf>
    <xf numFmtId="4" fontId="3" fillId="0" borderId="4" xfId="3" applyNumberFormat="1" applyBorder="1"/>
    <xf numFmtId="0" fontId="3" fillId="0" borderId="4" xfId="3" applyBorder="1"/>
    <xf numFmtId="0" fontId="3" fillId="0" borderId="0" xfId="3" applyAlignment="1">
      <alignment horizontal="center"/>
    </xf>
    <xf numFmtId="0" fontId="3" fillId="0" borderId="4" xfId="3" applyBorder="1" applyAlignment="1">
      <alignment horizontal="left" vertical="center" indent="5"/>
    </xf>
    <xf numFmtId="0" fontId="3" fillId="0" borderId="4" xfId="3" applyBorder="1" applyAlignment="1">
      <alignment horizontal="left" vertical="center" indent="3"/>
    </xf>
    <xf numFmtId="0" fontId="4" fillId="3" borderId="0" xfId="3" applyFont="1" applyFill="1" applyAlignment="1">
      <alignment vertical="center"/>
    </xf>
    <xf numFmtId="0" fontId="3" fillId="3" borderId="0" xfId="3" applyFill="1" applyAlignment="1">
      <alignment vertical="center"/>
    </xf>
    <xf numFmtId="3" fontId="3" fillId="3" borderId="0" xfId="3" applyNumberFormat="1" applyFill="1" applyAlignment="1">
      <alignment vertical="center"/>
    </xf>
    <xf numFmtId="0" fontId="6" fillId="3" borderId="10" xfId="3" applyFont="1" applyFill="1" applyBorder="1" applyAlignment="1">
      <alignment horizontal="center" vertical="center" wrapText="1"/>
    </xf>
    <xf numFmtId="0" fontId="6" fillId="3" borderId="11" xfId="3" applyFont="1" applyFill="1" applyBorder="1" applyAlignment="1">
      <alignment horizontal="center" vertical="center" wrapText="1"/>
    </xf>
    <xf numFmtId="3" fontId="6" fillId="3" borderId="12" xfId="3" applyNumberFormat="1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4" fontId="7" fillId="3" borderId="0" xfId="3" applyNumberFormat="1" applyFont="1" applyFill="1" applyAlignment="1">
      <alignment horizontal="center" vertical="center" wrapText="1"/>
    </xf>
    <xf numFmtId="3" fontId="7" fillId="3" borderId="13" xfId="3" applyNumberFormat="1" applyFont="1" applyFill="1" applyBorder="1" applyAlignment="1">
      <alignment horizontal="center" vertical="center" wrapText="1"/>
    </xf>
    <xf numFmtId="49" fontId="6" fillId="5" borderId="1" xfId="3" applyNumberFormat="1" applyFont="1" applyFill="1" applyBorder="1" applyAlignment="1">
      <alignment horizontal="center" vertical="center" wrapText="1"/>
    </xf>
    <xf numFmtId="4" fontId="8" fillId="5" borderId="2" xfId="3" applyNumberFormat="1" applyFont="1" applyFill="1" applyBorder="1" applyAlignment="1">
      <alignment horizontal="center" vertical="center" wrapText="1"/>
    </xf>
    <xf numFmtId="3" fontId="8" fillId="5" borderId="14" xfId="3" applyNumberFormat="1" applyFont="1" applyFill="1" applyBorder="1" applyAlignment="1">
      <alignment horizontal="center" vertical="center" wrapText="1"/>
    </xf>
    <xf numFmtId="165" fontId="7" fillId="3" borderId="13" xfId="3" applyNumberFormat="1" applyFont="1" applyFill="1" applyBorder="1" applyAlignment="1">
      <alignment horizontal="center" vertical="center" wrapText="1"/>
    </xf>
    <xf numFmtId="49" fontId="9" fillId="3" borderId="3" xfId="3" applyNumberFormat="1" applyFont="1" applyFill="1" applyBorder="1" applyAlignment="1">
      <alignment horizontal="center" vertical="center" wrapText="1"/>
    </xf>
    <xf numFmtId="4" fontId="10" fillId="3" borderId="0" xfId="3" applyNumberFormat="1" applyFont="1" applyFill="1" applyAlignment="1">
      <alignment horizontal="center" vertical="center" wrapText="1"/>
    </xf>
    <xf numFmtId="49" fontId="9" fillId="6" borderId="3" xfId="3" applyNumberFormat="1" applyFont="1" applyFill="1" applyBorder="1" applyAlignment="1">
      <alignment horizontal="center" vertical="center" wrapText="1"/>
    </xf>
    <xf numFmtId="4" fontId="10" fillId="6" borderId="0" xfId="3" applyNumberFormat="1" applyFont="1" applyFill="1" applyAlignment="1">
      <alignment horizontal="center" vertical="center" wrapText="1"/>
    </xf>
    <xf numFmtId="49" fontId="6" fillId="7" borderId="1" xfId="3" applyNumberFormat="1" applyFont="1" applyFill="1" applyBorder="1" applyAlignment="1">
      <alignment horizontal="center" vertical="center" wrapText="1"/>
    </xf>
    <xf numFmtId="4" fontId="8" fillId="7" borderId="2" xfId="3" applyNumberFormat="1" applyFont="1" applyFill="1" applyBorder="1" applyAlignment="1">
      <alignment horizontal="center" vertical="center" wrapText="1"/>
    </xf>
    <xf numFmtId="165" fontId="8" fillId="7" borderId="14" xfId="3" applyNumberFormat="1" applyFont="1" applyFill="1" applyBorder="1" applyAlignment="1">
      <alignment horizontal="center" vertical="center" wrapText="1"/>
    </xf>
    <xf numFmtId="4" fontId="3" fillId="0" borderId="4" xfId="3" applyNumberFormat="1" applyFont="1" applyBorder="1" applyAlignment="1">
      <alignment vertical="center"/>
    </xf>
    <xf numFmtId="165" fontId="11" fillId="6" borderId="13" xfId="3" applyNumberFormat="1" applyFont="1" applyFill="1" applyBorder="1" applyAlignment="1">
      <alignment horizontal="center" vertical="center" wrapText="1"/>
    </xf>
    <xf numFmtId="165" fontId="11" fillId="3" borderId="13" xfId="3" applyNumberFormat="1" applyFont="1" applyFill="1" applyBorder="1" applyAlignment="1">
      <alignment horizontal="center" vertical="center" wrapText="1"/>
    </xf>
    <xf numFmtId="3" fontId="11" fillId="3" borderId="13" xfId="3" applyNumberFormat="1" applyFont="1" applyFill="1" applyBorder="1" applyAlignment="1">
      <alignment horizontal="center" vertical="center" wrapText="1"/>
    </xf>
    <xf numFmtId="165" fontId="12" fillId="3" borderId="13" xfId="3" applyNumberFormat="1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horizontal="center" vertical="center"/>
    </xf>
    <xf numFmtId="4" fontId="4" fillId="4" borderId="4" xfId="3" applyNumberFormat="1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vertical="center"/>
    </xf>
    <xf numFmtId="4" fontId="4" fillId="2" borderId="4" xfId="3" applyNumberFormat="1" applyFont="1" applyFill="1" applyBorder="1" applyAlignment="1">
      <alignment vertical="center"/>
    </xf>
    <xf numFmtId="4" fontId="4" fillId="8" borderId="4" xfId="3" applyNumberFormat="1" applyFont="1" applyFill="1" applyBorder="1" applyAlignment="1">
      <alignment vertical="center"/>
    </xf>
    <xf numFmtId="0" fontId="4" fillId="8" borderId="4" xfId="3" applyFont="1" applyFill="1" applyBorder="1" applyAlignment="1">
      <alignment horizontal="left" vertical="center" indent="1"/>
    </xf>
    <xf numFmtId="0" fontId="4" fillId="2" borderId="4" xfId="3" applyFont="1" applyFill="1" applyBorder="1" applyAlignment="1">
      <alignment horizontal="left" vertical="center" indent="1"/>
    </xf>
    <xf numFmtId="0" fontId="4" fillId="8" borderId="5" xfId="3" applyFont="1" applyFill="1" applyBorder="1" applyAlignment="1">
      <alignment horizontal="left" vertical="center" indent="2"/>
    </xf>
    <xf numFmtId="0" fontId="4" fillId="8" borderId="6" xfId="3" applyFont="1" applyFill="1" applyBorder="1" applyAlignment="1">
      <alignment horizontal="left" vertical="center" indent="2"/>
    </xf>
    <xf numFmtId="0" fontId="4" fillId="8" borderId="4" xfId="3" applyFont="1" applyFill="1" applyBorder="1" applyAlignment="1">
      <alignment horizontal="left" vertical="center" indent="2"/>
    </xf>
    <xf numFmtId="0" fontId="6" fillId="5" borderId="7" xfId="3" applyFont="1" applyFill="1" applyBorder="1" applyAlignment="1">
      <alignment horizontal="center" vertical="center" wrapText="1"/>
    </xf>
    <xf numFmtId="0" fontId="6" fillId="5" borderId="8" xfId="3" applyFont="1" applyFill="1" applyBorder="1" applyAlignment="1">
      <alignment horizontal="center" vertical="center" wrapText="1"/>
    </xf>
    <xf numFmtId="0" fontId="6" fillId="5" borderId="9" xfId="3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57D8D3C9-8512-4028-9E24-96F08AC5923C}"/>
    <cellStyle name="Normal 2 3" xfId="2" xr:uid="{34E1AA80-4FED-4161-8BB9-776CF587FE19}"/>
    <cellStyle name="Normal 3" xfId="3" xr:uid="{49E1B8CF-1FBA-496E-B175-284B67FFB172}"/>
  </cellStyles>
  <dxfs count="139">
    <dxf>
      <font>
        <sz val="11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rgb="FFFF99FF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4" formatCode="#,##0.00"/>
    </dxf>
    <dxf>
      <font>
        <name val="Calibri"/>
        <scheme val="minor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none">
          <bgColor auto="1"/>
        </patternFill>
      </fill>
    </dxf>
    <dxf>
      <fill>
        <patternFill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7" tint="-0.249977111117893"/>
        </patternFill>
      </fill>
    </dxf>
    <dxf>
      <fill>
        <patternFill>
          <bgColor theme="7" tint="-0.249977111117893"/>
        </patternFill>
      </fill>
    </dxf>
    <dxf>
      <fill>
        <patternFill>
          <bgColor theme="7" tint="-0.249977111117893"/>
        </patternFill>
      </fill>
    </dxf>
    <dxf>
      <fill>
        <patternFill>
          <bgColor theme="7" tint="-0.249977111117893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9"/>
      </font>
    </dxf>
    <dxf>
      <fill>
        <patternFill>
          <bgColor rgb="FFFF99FF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4" formatCode="#,##0.00"/>
    </dxf>
    <dxf>
      <font>
        <name val="Calibri"/>
        <scheme val="minor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9"/>
      </font>
    </dxf>
    <dxf>
      <fill>
        <patternFill>
          <bgColor rgb="FFFF99FF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4" formatCode="#,##0.00"/>
    </dxf>
    <dxf>
      <font>
        <name val="Calibri"/>
        <scheme val="minor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colors>
    <mruColors>
      <color rgb="FFFF99FF"/>
      <color rgb="FFA31D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4E17-C10F-4032-A28D-6FE653A4C9D1}">
  <dimension ref="A1:K48"/>
  <sheetViews>
    <sheetView showGridLines="0" tabSelected="1" topLeftCell="D1" zoomScale="80" zoomScaleNormal="80" workbookViewId="0">
      <selection activeCell="G57" sqref="G57"/>
    </sheetView>
  </sheetViews>
  <sheetFormatPr baseColWidth="10" defaultColWidth="11.44140625" defaultRowHeight="14.4" x14ac:dyDescent="0.25"/>
  <cols>
    <col min="1" max="1" width="22.21875" style="10" customWidth="1"/>
    <col min="2" max="2" width="70.21875" style="2" bestFit="1" customWidth="1"/>
    <col min="3" max="9" width="15.77734375" style="11" customWidth="1"/>
    <col min="10" max="13" width="11.44140625" style="2"/>
    <col min="14" max="14" width="10.5546875" style="2" bestFit="1" customWidth="1"/>
    <col min="15" max="15" width="9.21875" style="2" bestFit="1" customWidth="1"/>
    <col min="16" max="16384" width="11.44140625" style="2"/>
  </cols>
  <sheetData>
    <row r="1" spans="1:11" ht="45" x14ac:dyDescent="0.25">
      <c r="A1" s="46" t="s">
        <v>6</v>
      </c>
      <c r="B1" s="47" t="s">
        <v>7</v>
      </c>
      <c r="C1" s="48" t="s">
        <v>179</v>
      </c>
      <c r="D1" s="48" t="s">
        <v>8</v>
      </c>
      <c r="E1" s="48" t="s">
        <v>180</v>
      </c>
      <c r="F1" s="48" t="s">
        <v>9</v>
      </c>
      <c r="G1" s="48" t="s">
        <v>10</v>
      </c>
      <c r="H1" s="48" t="s">
        <v>11</v>
      </c>
      <c r="I1" s="48" t="s">
        <v>12</v>
      </c>
    </row>
    <row r="2" spans="1:11" x14ac:dyDescent="0.25">
      <c r="A2" s="3">
        <v>3190009</v>
      </c>
      <c r="B2" s="4" t="s">
        <v>13</v>
      </c>
      <c r="C2" s="5">
        <v>1895975</v>
      </c>
      <c r="D2" s="5">
        <f>E2-C2</f>
        <v>32203</v>
      </c>
      <c r="E2" s="5">
        <v>1928178</v>
      </c>
      <c r="F2" s="5">
        <v>2736692.74</v>
      </c>
      <c r="G2" s="5">
        <v>2115039.8199999998</v>
      </c>
      <c r="H2" s="5">
        <f>F2-G2</f>
        <v>621652.92000000039</v>
      </c>
      <c r="I2" s="5">
        <f>F2-E2</f>
        <v>808514.74000000022</v>
      </c>
    </row>
    <row r="3" spans="1:11" x14ac:dyDescent="0.25">
      <c r="A3" s="3">
        <v>3190010</v>
      </c>
      <c r="B3" s="4" t="s">
        <v>14</v>
      </c>
      <c r="C3" s="5">
        <v>4430197</v>
      </c>
      <c r="D3" s="5">
        <f>E3-C3</f>
        <v>117239</v>
      </c>
      <c r="E3" s="5">
        <v>4547436</v>
      </c>
      <c r="F3" s="5">
        <v>3658260.13</v>
      </c>
      <c r="G3" s="5">
        <v>3326835.38</v>
      </c>
      <c r="H3" s="5">
        <f>F3-G3</f>
        <v>331424.75</v>
      </c>
      <c r="I3" s="5">
        <f>F3-E3</f>
        <v>-889175.87000000011</v>
      </c>
    </row>
    <row r="4" spans="1:11" x14ac:dyDescent="0.25">
      <c r="A4" s="1" t="s">
        <v>15</v>
      </c>
      <c r="B4" s="6" t="s">
        <v>4</v>
      </c>
      <c r="C4" s="7">
        <f>SUM(C2:C3)</f>
        <v>6326172</v>
      </c>
      <c r="D4" s="7">
        <f t="shared" ref="D4:I4" si="0">SUM(D2:D3)</f>
        <v>149442</v>
      </c>
      <c r="E4" s="7">
        <f t="shared" si="0"/>
        <v>6475614</v>
      </c>
      <c r="F4" s="7">
        <f t="shared" si="0"/>
        <v>6394952.8700000001</v>
      </c>
      <c r="G4" s="7">
        <f t="shared" si="0"/>
        <v>5441875.1999999993</v>
      </c>
      <c r="H4" s="7">
        <f>SUM(H2:H3)</f>
        <v>953077.67000000039</v>
      </c>
      <c r="I4" s="7">
        <f t="shared" si="0"/>
        <v>-80661.129999999888</v>
      </c>
      <c r="K4" s="8"/>
    </row>
    <row r="5" spans="1:11" s="8" customFormat="1" x14ac:dyDescent="0.25">
      <c r="A5" s="49" t="s">
        <v>16</v>
      </c>
      <c r="B5" s="50" t="s">
        <v>17</v>
      </c>
      <c r="C5" s="51">
        <f>C4</f>
        <v>6326172</v>
      </c>
      <c r="D5" s="51">
        <f t="shared" ref="D5:I5" si="1">D4</f>
        <v>149442</v>
      </c>
      <c r="E5" s="51">
        <f>E4</f>
        <v>6475614</v>
      </c>
      <c r="F5" s="51">
        <f t="shared" si="1"/>
        <v>6394952.8700000001</v>
      </c>
      <c r="G5" s="51">
        <f t="shared" si="1"/>
        <v>5441875.1999999993</v>
      </c>
      <c r="H5" s="51">
        <f t="shared" si="1"/>
        <v>953077.67000000039</v>
      </c>
      <c r="I5" s="51">
        <f t="shared" si="1"/>
        <v>-80661.129999999888</v>
      </c>
    </row>
    <row r="6" spans="1:11" x14ac:dyDescent="0.25">
      <c r="A6" s="9">
        <v>4020028</v>
      </c>
      <c r="B6" s="4" t="s">
        <v>18</v>
      </c>
      <c r="C6" s="5">
        <v>29321</v>
      </c>
      <c r="D6" s="5">
        <f>E6-C6</f>
        <v>-4547</v>
      </c>
      <c r="E6" s="5">
        <v>24774</v>
      </c>
      <c r="F6" s="5">
        <v>98158.71</v>
      </c>
      <c r="G6" s="5">
        <v>95828.18</v>
      </c>
      <c r="H6" s="5">
        <f>F6-G6</f>
        <v>2330.5300000000134</v>
      </c>
      <c r="I6" s="5">
        <f>F6-E6</f>
        <v>73384.710000000006</v>
      </c>
    </row>
    <row r="7" spans="1:11" x14ac:dyDescent="0.25">
      <c r="A7" s="9">
        <v>4040001</v>
      </c>
      <c r="B7" s="4" t="s">
        <v>19</v>
      </c>
      <c r="C7" s="5">
        <v>0</v>
      </c>
      <c r="D7" s="5">
        <f t="shared" ref="D7:D8" si="2">E7-C7</f>
        <v>0</v>
      </c>
      <c r="E7" s="5">
        <v>0</v>
      </c>
      <c r="F7" s="5">
        <v>0</v>
      </c>
      <c r="G7" s="5">
        <v>0</v>
      </c>
      <c r="H7" s="5">
        <f>F7-G7</f>
        <v>0</v>
      </c>
      <c r="I7" s="5">
        <f>F7-E7</f>
        <v>0</v>
      </c>
    </row>
    <row r="8" spans="1:11" x14ac:dyDescent="0.25">
      <c r="A8" s="9">
        <v>4070001</v>
      </c>
      <c r="B8" s="4" t="s">
        <v>20</v>
      </c>
      <c r="C8" s="5">
        <v>0</v>
      </c>
      <c r="D8" s="5">
        <f t="shared" si="2"/>
        <v>0</v>
      </c>
      <c r="E8" s="5">
        <v>0</v>
      </c>
      <c r="F8" s="5">
        <v>6178</v>
      </c>
      <c r="G8" s="5">
        <v>6178</v>
      </c>
      <c r="H8" s="5">
        <f>F8-G8</f>
        <v>0</v>
      </c>
      <c r="I8" s="5">
        <f>F8-E8</f>
        <v>6178</v>
      </c>
    </row>
    <row r="9" spans="1:11" x14ac:dyDescent="0.25">
      <c r="A9" s="1" t="s">
        <v>21</v>
      </c>
      <c r="B9" s="6" t="s">
        <v>22</v>
      </c>
      <c r="C9" s="7">
        <f t="shared" ref="C9:I9" si="3">SUM(C6:C8)</f>
        <v>29321</v>
      </c>
      <c r="D9" s="7">
        <f t="shared" si="3"/>
        <v>-4547</v>
      </c>
      <c r="E9" s="7">
        <f t="shared" si="3"/>
        <v>24774</v>
      </c>
      <c r="F9" s="7">
        <f t="shared" si="3"/>
        <v>104336.71</v>
      </c>
      <c r="G9" s="7">
        <f t="shared" si="3"/>
        <v>102006.18</v>
      </c>
      <c r="H9" s="7">
        <f t="shared" si="3"/>
        <v>2330.5300000000134</v>
      </c>
      <c r="I9" s="7">
        <f t="shared" si="3"/>
        <v>79562.710000000006</v>
      </c>
      <c r="K9" s="8"/>
    </row>
    <row r="10" spans="1:11" x14ac:dyDescent="0.25">
      <c r="A10" s="9">
        <v>4100002</v>
      </c>
      <c r="B10" s="4" t="s">
        <v>148</v>
      </c>
      <c r="C10" s="5">
        <v>157991</v>
      </c>
      <c r="D10" s="5">
        <f>E10-C10</f>
        <v>24201</v>
      </c>
      <c r="E10" s="5">
        <v>182192</v>
      </c>
      <c r="F10" s="41">
        <v>-42437.49</v>
      </c>
      <c r="G10" s="5">
        <v>-42437.49</v>
      </c>
      <c r="H10" s="5">
        <f t="shared" ref="H10:H15" si="4">F10-G10</f>
        <v>0</v>
      </c>
      <c r="I10" s="5">
        <f t="shared" ref="I10:I15" si="5">F10-E10</f>
        <v>-224629.49</v>
      </c>
    </row>
    <row r="11" spans="1:11" x14ac:dyDescent="0.25">
      <c r="A11" s="9">
        <v>4100009</v>
      </c>
      <c r="B11" s="4" t="s">
        <v>149</v>
      </c>
      <c r="C11" s="5">
        <v>0</v>
      </c>
      <c r="D11" s="5">
        <f>E11-C11</f>
        <v>0</v>
      </c>
      <c r="E11" s="5">
        <v>0</v>
      </c>
      <c r="F11" s="41">
        <v>497135.56</v>
      </c>
      <c r="G11" s="5">
        <v>411863.98</v>
      </c>
      <c r="H11" s="5">
        <f t="shared" si="4"/>
        <v>85271.580000000016</v>
      </c>
      <c r="I11" s="5">
        <f t="shared" si="5"/>
        <v>497135.56</v>
      </c>
    </row>
    <row r="12" spans="1:11" x14ac:dyDescent="0.25">
      <c r="A12" s="9">
        <v>4100012</v>
      </c>
      <c r="B12" s="4" t="s">
        <v>23</v>
      </c>
      <c r="C12" s="5">
        <v>0</v>
      </c>
      <c r="D12" s="5">
        <f>E12-C12</f>
        <v>0</v>
      </c>
      <c r="E12" s="5">
        <v>0</v>
      </c>
      <c r="F12" s="41">
        <v>14119.49</v>
      </c>
      <c r="G12" s="5">
        <v>1167.5899999999999</v>
      </c>
      <c r="H12" s="5">
        <f t="shared" si="4"/>
        <v>12951.9</v>
      </c>
      <c r="I12" s="5">
        <f t="shared" si="5"/>
        <v>14119.49</v>
      </c>
    </row>
    <row r="13" spans="1:11" x14ac:dyDescent="0.25">
      <c r="A13" s="9">
        <v>4100013</v>
      </c>
      <c r="B13" s="4" t="s">
        <v>150</v>
      </c>
      <c r="C13" s="5">
        <v>0</v>
      </c>
      <c r="D13" s="5">
        <f>E13-C13</f>
        <v>0</v>
      </c>
      <c r="E13" s="5">
        <v>0</v>
      </c>
      <c r="F13" s="41">
        <v>38835.61</v>
      </c>
      <c r="G13" s="5">
        <v>38835.61</v>
      </c>
      <c r="H13" s="5">
        <f t="shared" si="4"/>
        <v>0</v>
      </c>
      <c r="I13" s="5">
        <f t="shared" si="5"/>
        <v>38835.61</v>
      </c>
    </row>
    <row r="14" spans="1:11" x14ac:dyDescent="0.25">
      <c r="A14" s="9">
        <v>4100016</v>
      </c>
      <c r="B14" s="4" t="s">
        <v>151</v>
      </c>
      <c r="C14" s="5">
        <v>0</v>
      </c>
      <c r="D14" s="5">
        <f>E14-C14</f>
        <v>0</v>
      </c>
      <c r="E14" s="5">
        <v>0</v>
      </c>
      <c r="F14" s="41">
        <v>25959.41</v>
      </c>
      <c r="G14" s="5">
        <v>25959.41</v>
      </c>
      <c r="H14" s="5">
        <f t="shared" si="4"/>
        <v>0</v>
      </c>
      <c r="I14" s="5">
        <f t="shared" si="5"/>
        <v>25959.41</v>
      </c>
    </row>
    <row r="15" spans="1:11" x14ac:dyDescent="0.25">
      <c r="A15" s="9">
        <v>4100021</v>
      </c>
      <c r="B15" s="4" t="s">
        <v>147</v>
      </c>
      <c r="C15" s="5">
        <v>0</v>
      </c>
      <c r="D15" s="5">
        <v>0</v>
      </c>
      <c r="E15" s="5">
        <v>0</v>
      </c>
      <c r="F15" s="5">
        <v>32272.3</v>
      </c>
      <c r="G15" s="5">
        <v>0</v>
      </c>
      <c r="H15" s="5">
        <f t="shared" si="4"/>
        <v>32272.3</v>
      </c>
      <c r="I15" s="5">
        <f t="shared" si="5"/>
        <v>32272.3</v>
      </c>
    </row>
    <row r="16" spans="1:11" x14ac:dyDescent="0.25">
      <c r="A16" s="1" t="s">
        <v>24</v>
      </c>
      <c r="B16" s="6" t="s">
        <v>25</v>
      </c>
      <c r="C16" s="7">
        <f>SUM(C10:C15)</f>
        <v>157991</v>
      </c>
      <c r="D16" s="7">
        <f>SUM(D10:D15)</f>
        <v>24201</v>
      </c>
      <c r="E16" s="7">
        <f t="shared" ref="E16:I16" si="6">SUM(E10:E15)</f>
        <v>182192</v>
      </c>
      <c r="F16" s="7">
        <f t="shared" si="6"/>
        <v>565884.88</v>
      </c>
      <c r="G16" s="7">
        <f t="shared" si="6"/>
        <v>435389.1</v>
      </c>
      <c r="H16" s="7">
        <f t="shared" si="6"/>
        <v>130495.78000000001</v>
      </c>
      <c r="I16" s="7">
        <f t="shared" si="6"/>
        <v>383692.87999999995</v>
      </c>
      <c r="K16" s="8"/>
    </row>
    <row r="17" spans="1:11" x14ac:dyDescent="0.25">
      <c r="A17" s="9">
        <v>4306120</v>
      </c>
      <c r="B17" s="4" t="s">
        <v>152</v>
      </c>
      <c r="C17" s="5">
        <v>0</v>
      </c>
      <c r="D17" s="5">
        <f>E17-C17</f>
        <v>0</v>
      </c>
      <c r="E17" s="5">
        <v>0</v>
      </c>
      <c r="F17" s="5">
        <v>49977.43</v>
      </c>
      <c r="G17" s="5">
        <v>10.98</v>
      </c>
      <c r="H17" s="5">
        <f>F17-G17</f>
        <v>49966.45</v>
      </c>
      <c r="I17" s="5">
        <f>F17-E17</f>
        <v>49977.43</v>
      </c>
    </row>
    <row r="18" spans="1:11" x14ac:dyDescent="0.25">
      <c r="A18" s="9">
        <v>4306204</v>
      </c>
      <c r="B18" s="4" t="s">
        <v>26</v>
      </c>
      <c r="C18" s="5">
        <v>0</v>
      </c>
      <c r="D18" s="5">
        <f>E18-C18</f>
        <v>0</v>
      </c>
      <c r="E18" s="5">
        <v>0</v>
      </c>
      <c r="F18" s="5">
        <v>369110.81</v>
      </c>
      <c r="G18" s="5">
        <v>369110.81</v>
      </c>
      <c r="H18" s="5">
        <f>F18-G18</f>
        <v>0</v>
      </c>
      <c r="I18" s="5">
        <f>F18-E18</f>
        <v>369110.81</v>
      </c>
    </row>
    <row r="19" spans="1:11" x14ac:dyDescent="0.25">
      <c r="A19" s="1" t="s">
        <v>27</v>
      </c>
      <c r="B19" s="6" t="s">
        <v>28</v>
      </c>
      <c r="C19" s="7">
        <f>SUM(C17:C18)</f>
        <v>0</v>
      </c>
      <c r="D19" s="7">
        <f t="shared" ref="D19:I19" si="7">SUM(D17:D18)</f>
        <v>0</v>
      </c>
      <c r="E19" s="7">
        <f t="shared" si="7"/>
        <v>0</v>
      </c>
      <c r="F19" s="7">
        <f t="shared" si="7"/>
        <v>419088.24</v>
      </c>
      <c r="G19" s="7">
        <f t="shared" si="7"/>
        <v>369121.79</v>
      </c>
      <c r="H19" s="7">
        <f t="shared" si="7"/>
        <v>49966.45</v>
      </c>
      <c r="I19" s="7">
        <f t="shared" si="7"/>
        <v>419088.24</v>
      </c>
      <c r="K19" s="8"/>
    </row>
    <row r="20" spans="1:11" x14ac:dyDescent="0.25">
      <c r="A20" s="9">
        <v>4406800</v>
      </c>
      <c r="B20" s="4" t="s">
        <v>29</v>
      </c>
      <c r="C20" s="5">
        <v>0</v>
      </c>
      <c r="D20" s="5">
        <f>E20-C20</f>
        <v>0</v>
      </c>
      <c r="E20" s="5">
        <v>0</v>
      </c>
      <c r="F20" s="5">
        <v>259794.34</v>
      </c>
      <c r="G20" s="5">
        <v>191088.88</v>
      </c>
      <c r="H20" s="5">
        <f>F20-G20</f>
        <v>68705.459999999992</v>
      </c>
      <c r="I20" s="5">
        <f>F20-E20</f>
        <v>259794.34</v>
      </c>
    </row>
    <row r="21" spans="1:11" x14ac:dyDescent="0.25">
      <c r="A21" s="9">
        <v>4407025</v>
      </c>
      <c r="B21" s="4" t="s">
        <v>154</v>
      </c>
      <c r="C21" s="5">
        <v>0</v>
      </c>
      <c r="D21" s="5">
        <f t="shared" ref="D21:D25" si="8">E21-C21</f>
        <v>0</v>
      </c>
      <c r="E21" s="5">
        <v>0</v>
      </c>
      <c r="F21" s="5">
        <v>131794.99</v>
      </c>
      <c r="G21" s="5">
        <v>131818.97</v>
      </c>
      <c r="H21" s="5">
        <f t="shared" ref="H21:H25" si="9">F21-G21</f>
        <v>-23.980000000010477</v>
      </c>
      <c r="I21" s="5">
        <f t="shared" ref="I21:I25" si="10">F21-E21</f>
        <v>131794.99</v>
      </c>
    </row>
    <row r="22" spans="1:11" x14ac:dyDescent="0.25">
      <c r="A22" s="9">
        <v>4407495</v>
      </c>
      <c r="B22" s="4" t="s">
        <v>155</v>
      </c>
      <c r="C22" s="5">
        <v>0</v>
      </c>
      <c r="D22" s="5">
        <f t="shared" si="8"/>
        <v>0</v>
      </c>
      <c r="E22" s="5">
        <v>0</v>
      </c>
      <c r="F22" s="5">
        <v>4200</v>
      </c>
      <c r="G22" s="5">
        <v>4200</v>
      </c>
      <c r="H22" s="5">
        <f t="shared" si="9"/>
        <v>0</v>
      </c>
      <c r="I22" s="5">
        <f t="shared" si="10"/>
        <v>4200</v>
      </c>
    </row>
    <row r="23" spans="1:11" x14ac:dyDescent="0.25">
      <c r="A23" s="9">
        <v>4420001</v>
      </c>
      <c r="B23" s="4" t="s">
        <v>156</v>
      </c>
      <c r="C23" s="5">
        <v>0</v>
      </c>
      <c r="D23" s="5">
        <f t="shared" si="8"/>
        <v>0</v>
      </c>
      <c r="E23" s="5">
        <v>0</v>
      </c>
      <c r="F23" s="5">
        <v>2400</v>
      </c>
      <c r="G23" s="5">
        <v>1200</v>
      </c>
      <c r="H23" s="5">
        <f t="shared" si="9"/>
        <v>1200</v>
      </c>
      <c r="I23" s="5">
        <f t="shared" si="10"/>
        <v>2400</v>
      </c>
    </row>
    <row r="24" spans="1:11" x14ac:dyDescent="0.25">
      <c r="A24" s="9">
        <v>4480001</v>
      </c>
      <c r="B24" s="4" t="s">
        <v>153</v>
      </c>
      <c r="C24" s="5">
        <v>176061</v>
      </c>
      <c r="D24" s="5">
        <f t="shared" ref="D24" si="11">E24-C24</f>
        <v>8026</v>
      </c>
      <c r="E24" s="5">
        <v>184087</v>
      </c>
      <c r="F24" s="5">
        <v>0</v>
      </c>
      <c r="G24" s="5">
        <v>0</v>
      </c>
      <c r="H24" s="5">
        <f t="shared" ref="H24" si="12">F24-G24</f>
        <v>0</v>
      </c>
      <c r="I24" s="5">
        <f t="shared" ref="I24" si="13">F24-E24</f>
        <v>-184087</v>
      </c>
    </row>
    <row r="25" spans="1:11" x14ac:dyDescent="0.25">
      <c r="A25" s="9">
        <v>4490008</v>
      </c>
      <c r="B25" s="4" t="s">
        <v>30</v>
      </c>
      <c r="C25" s="5">
        <v>2190500</v>
      </c>
      <c r="D25" s="5">
        <f t="shared" si="8"/>
        <v>110173</v>
      </c>
      <c r="E25" s="5">
        <v>2300673</v>
      </c>
      <c r="F25" s="5">
        <v>2838521.5</v>
      </c>
      <c r="G25" s="5">
        <v>2229720.64</v>
      </c>
      <c r="H25" s="5">
        <f t="shared" si="9"/>
        <v>608800.85999999987</v>
      </c>
      <c r="I25" s="5">
        <f t="shared" si="10"/>
        <v>537848.5</v>
      </c>
    </row>
    <row r="26" spans="1:11" x14ac:dyDescent="0.25">
      <c r="A26" s="1" t="s">
        <v>31</v>
      </c>
      <c r="B26" s="6" t="s">
        <v>32</v>
      </c>
      <c r="C26" s="7">
        <f>SUM(C20:C25)</f>
        <v>2366561</v>
      </c>
      <c r="D26" s="7">
        <f t="shared" ref="D26:I26" si="14">SUM(D20:D25)</f>
        <v>118199</v>
      </c>
      <c r="E26" s="7">
        <f t="shared" si="14"/>
        <v>2484760</v>
      </c>
      <c r="F26" s="7">
        <f t="shared" si="14"/>
        <v>3236710.83</v>
      </c>
      <c r="G26" s="7">
        <f t="shared" si="14"/>
        <v>2558028.4900000002</v>
      </c>
      <c r="H26" s="7">
        <f t="shared" si="14"/>
        <v>678682.33999999985</v>
      </c>
      <c r="I26" s="7">
        <f t="shared" si="14"/>
        <v>751950.83</v>
      </c>
      <c r="K26" s="8"/>
    </row>
    <row r="27" spans="1:11" x14ac:dyDescent="0.25">
      <c r="A27" s="9">
        <v>4600009</v>
      </c>
      <c r="B27" s="4" t="s">
        <v>157</v>
      </c>
      <c r="C27" s="5">
        <v>11762</v>
      </c>
      <c r="D27" s="5">
        <f>E27-C27</f>
        <v>-5238</v>
      </c>
      <c r="E27" s="5">
        <v>6524</v>
      </c>
      <c r="F27" s="5">
        <v>30691</v>
      </c>
      <c r="G27" s="5">
        <v>16552.8</v>
      </c>
      <c r="H27" s="5">
        <f>F27-G27</f>
        <v>14138.2</v>
      </c>
      <c r="I27" s="5">
        <f>F27-E27</f>
        <v>24167</v>
      </c>
    </row>
    <row r="28" spans="1:11" x14ac:dyDescent="0.25">
      <c r="A28" s="9">
        <v>4620002</v>
      </c>
      <c r="B28" s="4" t="s">
        <v>158</v>
      </c>
      <c r="C28" s="5">
        <v>12845</v>
      </c>
      <c r="D28" s="5">
        <f>E28-C28</f>
        <v>5494</v>
      </c>
      <c r="E28" s="5">
        <v>18339</v>
      </c>
      <c r="F28" s="5">
        <v>0</v>
      </c>
      <c r="G28" s="5">
        <v>0</v>
      </c>
      <c r="H28" s="5">
        <f>F28-G28</f>
        <v>0</v>
      </c>
      <c r="I28" s="5">
        <f>F28-E28</f>
        <v>-18339</v>
      </c>
    </row>
    <row r="29" spans="1:11" x14ac:dyDescent="0.25">
      <c r="A29" s="9">
        <v>4630001</v>
      </c>
      <c r="B29" s="4" t="s">
        <v>159</v>
      </c>
      <c r="C29" s="5">
        <v>0</v>
      </c>
      <c r="D29" s="5">
        <f>E29-C29</f>
        <v>0</v>
      </c>
      <c r="E29" s="5">
        <v>0</v>
      </c>
      <c r="F29" s="5">
        <v>200</v>
      </c>
      <c r="G29" s="5">
        <v>200</v>
      </c>
      <c r="H29" s="5">
        <f>F29-G29</f>
        <v>0</v>
      </c>
      <c r="I29" s="5">
        <f>F29-E29</f>
        <v>200</v>
      </c>
    </row>
    <row r="30" spans="1:11" x14ac:dyDescent="0.25">
      <c r="A30" s="1" t="s">
        <v>160</v>
      </c>
      <c r="B30" s="6" t="s">
        <v>161</v>
      </c>
      <c r="C30" s="7">
        <f>SUM(C27:C29)</f>
        <v>24607</v>
      </c>
      <c r="D30" s="7">
        <f t="shared" ref="D30:I30" si="15">SUM(D27:D29)</f>
        <v>256</v>
      </c>
      <c r="E30" s="7">
        <f t="shared" si="15"/>
        <v>24863</v>
      </c>
      <c r="F30" s="7">
        <f t="shared" si="15"/>
        <v>30891</v>
      </c>
      <c r="G30" s="7">
        <f t="shared" si="15"/>
        <v>16752.8</v>
      </c>
      <c r="H30" s="7">
        <f t="shared" si="15"/>
        <v>14138.2</v>
      </c>
      <c r="I30" s="7">
        <f t="shared" si="15"/>
        <v>6028</v>
      </c>
      <c r="K30" s="8"/>
    </row>
    <row r="31" spans="1:11" x14ac:dyDescent="0.25">
      <c r="A31" s="9">
        <v>4700001</v>
      </c>
      <c r="B31" s="4" t="s">
        <v>33</v>
      </c>
      <c r="C31" s="5">
        <v>64898</v>
      </c>
      <c r="D31" s="5">
        <f>E31-C31</f>
        <v>14157</v>
      </c>
      <c r="E31" s="5">
        <v>79055</v>
      </c>
      <c r="F31" s="5">
        <v>74647</v>
      </c>
      <c r="G31" s="5">
        <v>64747</v>
      </c>
      <c r="H31" s="5">
        <f>F31-G31</f>
        <v>9900</v>
      </c>
      <c r="I31" s="5">
        <f>F31-E31</f>
        <v>-4408</v>
      </c>
    </row>
    <row r="32" spans="1:11" x14ac:dyDescent="0.25">
      <c r="A32" s="1" t="s">
        <v>34</v>
      </c>
      <c r="B32" s="6" t="s">
        <v>3</v>
      </c>
      <c r="C32" s="7">
        <f>SUM(C31)</f>
        <v>64898</v>
      </c>
      <c r="D32" s="7">
        <f t="shared" ref="D32:I32" si="16">SUM(D31)</f>
        <v>14157</v>
      </c>
      <c r="E32" s="7">
        <f t="shared" si="16"/>
        <v>79055</v>
      </c>
      <c r="F32" s="7">
        <f t="shared" si="16"/>
        <v>74647</v>
      </c>
      <c r="G32" s="7">
        <f t="shared" si="16"/>
        <v>64747</v>
      </c>
      <c r="H32" s="7">
        <f t="shared" si="16"/>
        <v>9900</v>
      </c>
      <c r="I32" s="7">
        <f t="shared" si="16"/>
        <v>-4408</v>
      </c>
      <c r="K32" s="8"/>
    </row>
    <row r="33" spans="1:11" x14ac:dyDescent="0.25">
      <c r="A33" s="9">
        <v>4800001</v>
      </c>
      <c r="B33" s="4" t="s">
        <v>35</v>
      </c>
      <c r="C33" s="5">
        <v>152502</v>
      </c>
      <c r="D33" s="5">
        <f t="shared" ref="D33:D43" si="17">E33-C33</f>
        <v>17355</v>
      </c>
      <c r="E33" s="5">
        <v>169857</v>
      </c>
      <c r="F33" s="5">
        <v>560</v>
      </c>
      <c r="G33" s="5">
        <v>560</v>
      </c>
      <c r="H33" s="5">
        <f t="shared" ref="H33:H35" si="18">F33-G33</f>
        <v>0</v>
      </c>
      <c r="I33" s="5">
        <f t="shared" ref="I33:I35" si="19">F33-E33</f>
        <v>-169297</v>
      </c>
    </row>
    <row r="34" spans="1:11" x14ac:dyDescent="0.25">
      <c r="A34" s="9">
        <v>4810001</v>
      </c>
      <c r="B34" s="4" t="s">
        <v>36</v>
      </c>
      <c r="C34" s="5">
        <v>0</v>
      </c>
      <c r="D34" s="5">
        <f t="shared" si="17"/>
        <v>0</v>
      </c>
      <c r="E34" s="5">
        <v>0</v>
      </c>
      <c r="F34" s="5">
        <v>144418.29</v>
      </c>
      <c r="G34" s="5">
        <v>84531.11</v>
      </c>
      <c r="H34" s="5">
        <f t="shared" si="18"/>
        <v>59887.180000000008</v>
      </c>
      <c r="I34" s="5">
        <f t="shared" si="19"/>
        <v>144418.29</v>
      </c>
    </row>
    <row r="35" spans="1:11" x14ac:dyDescent="0.25">
      <c r="A35" s="9">
        <v>4820001</v>
      </c>
      <c r="B35" s="4" t="s">
        <v>37</v>
      </c>
      <c r="C35" s="5">
        <v>0</v>
      </c>
      <c r="D35" s="5">
        <f t="shared" si="17"/>
        <v>0</v>
      </c>
      <c r="E35" s="5">
        <v>0</v>
      </c>
      <c r="F35" s="5">
        <v>3500</v>
      </c>
      <c r="G35" s="5">
        <v>2750</v>
      </c>
      <c r="H35" s="5">
        <f t="shared" si="18"/>
        <v>750</v>
      </c>
      <c r="I35" s="5">
        <f t="shared" si="19"/>
        <v>3500</v>
      </c>
    </row>
    <row r="36" spans="1:11" x14ac:dyDescent="0.25">
      <c r="A36" s="1" t="s">
        <v>38</v>
      </c>
      <c r="B36" s="6" t="s">
        <v>39</v>
      </c>
      <c r="C36" s="7">
        <f>SUM(C33:C35)</f>
        <v>152502</v>
      </c>
      <c r="D36" s="7">
        <f>SUM(D33:D35)</f>
        <v>17355</v>
      </c>
      <c r="E36" s="7">
        <f t="shared" ref="E36:I36" si="20">SUM(E33:E35)</f>
        <v>169857</v>
      </c>
      <c r="F36" s="7">
        <f t="shared" si="20"/>
        <v>148478.29</v>
      </c>
      <c r="G36" s="7">
        <f t="shared" si="20"/>
        <v>87841.11</v>
      </c>
      <c r="H36" s="7">
        <f>SUM(H33:H35)</f>
        <v>60637.180000000008</v>
      </c>
      <c r="I36" s="7">
        <f t="shared" si="20"/>
        <v>-21378.709999999992</v>
      </c>
      <c r="K36" s="8"/>
    </row>
    <row r="37" spans="1:11" x14ac:dyDescent="0.25">
      <c r="A37" s="9">
        <v>4990009</v>
      </c>
      <c r="B37" s="4" t="s">
        <v>40</v>
      </c>
      <c r="C37" s="5">
        <v>23415</v>
      </c>
      <c r="D37" s="5">
        <f t="shared" si="17"/>
        <v>-10605</v>
      </c>
      <c r="E37" s="5">
        <v>12810</v>
      </c>
      <c r="F37" s="5">
        <v>15599.63</v>
      </c>
      <c r="G37" s="5">
        <v>10375.719999999999</v>
      </c>
      <c r="H37" s="5">
        <f t="shared" ref="H37" si="21">F37-G37</f>
        <v>5223.91</v>
      </c>
      <c r="I37" s="5">
        <f t="shared" ref="I37" si="22">F37-E37</f>
        <v>2789.6299999999992</v>
      </c>
    </row>
    <row r="38" spans="1:11" x14ac:dyDescent="0.25">
      <c r="A38" s="1" t="s">
        <v>41</v>
      </c>
      <c r="B38" s="6" t="s">
        <v>42</v>
      </c>
      <c r="C38" s="7">
        <f>SUM(C37)</f>
        <v>23415</v>
      </c>
      <c r="D38" s="7">
        <f t="shared" ref="D38:I38" si="23">SUM(D37)</f>
        <v>-10605</v>
      </c>
      <c r="E38" s="7">
        <f t="shared" si="23"/>
        <v>12810</v>
      </c>
      <c r="F38" s="7">
        <f t="shared" si="23"/>
        <v>15599.63</v>
      </c>
      <c r="G38" s="7">
        <f t="shared" si="23"/>
        <v>10375.719999999999</v>
      </c>
      <c r="H38" s="7">
        <f t="shared" si="23"/>
        <v>5223.91</v>
      </c>
      <c r="I38" s="7">
        <f t="shared" si="23"/>
        <v>2789.6299999999992</v>
      </c>
      <c r="K38" s="8"/>
    </row>
    <row r="39" spans="1:11" s="8" customFormat="1" x14ac:dyDescent="0.25">
      <c r="A39" s="49" t="s">
        <v>43</v>
      </c>
      <c r="B39" s="50" t="s">
        <v>44</v>
      </c>
      <c r="C39" s="51">
        <f>+C9+C16+C19+C26+C30+C32+C36+C38</f>
        <v>2819295</v>
      </c>
      <c r="D39" s="51">
        <f t="shared" ref="D39:I39" si="24">+D9+D16+D19+D26+D30+D32+D36+D38</f>
        <v>159016</v>
      </c>
      <c r="E39" s="51">
        <f>+E9+E16+E19+E26+E30+E32+E36+E38</f>
        <v>2978311</v>
      </c>
      <c r="F39" s="51">
        <f t="shared" si="24"/>
        <v>4595636.58</v>
      </c>
      <c r="G39" s="51">
        <f t="shared" si="24"/>
        <v>3644262.1900000004</v>
      </c>
      <c r="H39" s="51">
        <f t="shared" si="24"/>
        <v>951374.3899999999</v>
      </c>
      <c r="I39" s="51">
        <f t="shared" si="24"/>
        <v>1617325.5799999998</v>
      </c>
    </row>
    <row r="40" spans="1:11" x14ac:dyDescent="0.25">
      <c r="A40" s="9">
        <v>5200001</v>
      </c>
      <c r="B40" s="4" t="s">
        <v>162</v>
      </c>
      <c r="C40" s="5">
        <v>0</v>
      </c>
      <c r="D40" s="5">
        <f>E40-C40</f>
        <v>0</v>
      </c>
      <c r="E40" s="5">
        <v>0</v>
      </c>
      <c r="F40" s="5">
        <v>175067.98</v>
      </c>
      <c r="G40" s="5">
        <v>175067.98</v>
      </c>
      <c r="H40" s="5">
        <f t="shared" ref="H40" si="25">F40-G40</f>
        <v>0</v>
      </c>
      <c r="I40" s="5">
        <f t="shared" ref="I40" si="26">F40-E40</f>
        <v>175067.98</v>
      </c>
    </row>
    <row r="41" spans="1:11" x14ac:dyDescent="0.25">
      <c r="A41" s="1" t="s">
        <v>45</v>
      </c>
      <c r="B41" s="6" t="s">
        <v>46</v>
      </c>
      <c r="C41" s="7">
        <f t="shared" ref="C41:I41" si="27">SUM(C40)</f>
        <v>0</v>
      </c>
      <c r="D41" s="7">
        <f t="shared" si="27"/>
        <v>0</v>
      </c>
      <c r="E41" s="7">
        <f t="shared" si="27"/>
        <v>0</v>
      </c>
      <c r="F41" s="7">
        <f t="shared" si="27"/>
        <v>175067.98</v>
      </c>
      <c r="G41" s="7">
        <f t="shared" si="27"/>
        <v>175067.98</v>
      </c>
      <c r="H41" s="7">
        <f t="shared" si="27"/>
        <v>0</v>
      </c>
      <c r="I41" s="7">
        <f t="shared" si="27"/>
        <v>175067.98</v>
      </c>
      <c r="K41" s="8"/>
    </row>
    <row r="42" spans="1:11" x14ac:dyDescent="0.25">
      <c r="A42" s="9">
        <v>5300001</v>
      </c>
      <c r="B42" s="4" t="s">
        <v>47</v>
      </c>
      <c r="C42" s="5">
        <v>0</v>
      </c>
      <c r="D42" s="5">
        <f t="shared" si="17"/>
        <v>0</v>
      </c>
      <c r="E42" s="5">
        <v>0</v>
      </c>
      <c r="F42" s="5">
        <v>0</v>
      </c>
      <c r="G42" s="5">
        <v>0</v>
      </c>
      <c r="H42" s="5">
        <f t="shared" ref="H42:H43" si="28">F42-G42</f>
        <v>0</v>
      </c>
      <c r="I42" s="5">
        <f t="shared" ref="I42:I43" si="29">F42-E42</f>
        <v>0</v>
      </c>
    </row>
    <row r="43" spans="1:11" x14ac:dyDescent="0.25">
      <c r="A43" s="9">
        <v>5340001</v>
      </c>
      <c r="B43" s="4" t="s">
        <v>48</v>
      </c>
      <c r="C43" s="5">
        <v>0</v>
      </c>
      <c r="D43" s="5">
        <f t="shared" si="17"/>
        <v>0</v>
      </c>
      <c r="E43" s="5">
        <v>0</v>
      </c>
      <c r="F43" s="5">
        <v>99.19</v>
      </c>
      <c r="G43" s="5">
        <v>99.19</v>
      </c>
      <c r="H43" s="5">
        <f t="shared" si="28"/>
        <v>0</v>
      </c>
      <c r="I43" s="5">
        <f t="shared" si="29"/>
        <v>99.19</v>
      </c>
    </row>
    <row r="44" spans="1:11" x14ac:dyDescent="0.25">
      <c r="A44" s="1" t="s">
        <v>49</v>
      </c>
      <c r="B44" s="6" t="s">
        <v>1</v>
      </c>
      <c r="C44" s="7">
        <f>SUM(C42:C43)</f>
        <v>0</v>
      </c>
      <c r="D44" s="7">
        <f t="shared" ref="D44:I44" si="30">SUM(D42:D43)</f>
        <v>0</v>
      </c>
      <c r="E44" s="7">
        <f t="shared" si="30"/>
        <v>0</v>
      </c>
      <c r="F44" s="7">
        <f t="shared" si="30"/>
        <v>99.19</v>
      </c>
      <c r="G44" s="7">
        <f t="shared" si="30"/>
        <v>99.19</v>
      </c>
      <c r="H44" s="7">
        <f t="shared" si="30"/>
        <v>0</v>
      </c>
      <c r="I44" s="7">
        <f t="shared" si="30"/>
        <v>99.19</v>
      </c>
      <c r="K44" s="8"/>
    </row>
    <row r="45" spans="1:11" x14ac:dyDescent="0.25">
      <c r="A45" s="9">
        <v>5400001</v>
      </c>
      <c r="B45" s="4" t="s">
        <v>163</v>
      </c>
      <c r="C45" s="5">
        <v>625068</v>
      </c>
      <c r="D45" s="5">
        <f t="shared" ref="D45" si="31">E45-C45</f>
        <v>12711</v>
      </c>
      <c r="E45" s="5">
        <v>637779</v>
      </c>
      <c r="F45" s="5">
        <v>855455.98</v>
      </c>
      <c r="G45" s="5">
        <v>652330.4</v>
      </c>
      <c r="H45" s="5">
        <f t="shared" ref="H45" si="32">F45-G45</f>
        <v>203125.57999999996</v>
      </c>
      <c r="I45" s="5">
        <f t="shared" ref="I45" si="33">F45-E45</f>
        <v>217676.97999999998</v>
      </c>
    </row>
    <row r="46" spans="1:11" x14ac:dyDescent="0.25">
      <c r="A46" s="1" t="s">
        <v>164</v>
      </c>
      <c r="B46" s="6" t="s">
        <v>165</v>
      </c>
      <c r="C46" s="7">
        <f>SUM(C45)</f>
        <v>625068</v>
      </c>
      <c r="D46" s="7">
        <f t="shared" ref="D46:I46" si="34">SUM(D45)</f>
        <v>12711</v>
      </c>
      <c r="E46" s="7">
        <f t="shared" si="34"/>
        <v>637779</v>
      </c>
      <c r="F46" s="7">
        <f t="shared" si="34"/>
        <v>855455.98</v>
      </c>
      <c r="G46" s="7">
        <f t="shared" si="34"/>
        <v>652330.4</v>
      </c>
      <c r="H46" s="7">
        <f t="shared" si="34"/>
        <v>203125.57999999996</v>
      </c>
      <c r="I46" s="7">
        <f t="shared" si="34"/>
        <v>217676.97999999998</v>
      </c>
      <c r="K46" s="8"/>
    </row>
    <row r="47" spans="1:11" s="8" customFormat="1" x14ac:dyDescent="0.25">
      <c r="A47" s="49" t="s">
        <v>50</v>
      </c>
      <c r="B47" s="50" t="s">
        <v>51</v>
      </c>
      <c r="C47" s="51">
        <f>+C41+C44+C46</f>
        <v>625068</v>
      </c>
      <c r="D47" s="51">
        <f t="shared" ref="D47:I47" si="35">+D41+D44+D46</f>
        <v>12711</v>
      </c>
      <c r="E47" s="51">
        <f t="shared" si="35"/>
        <v>637779</v>
      </c>
      <c r="F47" s="51">
        <f t="shared" si="35"/>
        <v>1030623.15</v>
      </c>
      <c r="G47" s="51">
        <f t="shared" si="35"/>
        <v>827497.57000000007</v>
      </c>
      <c r="H47" s="51">
        <f t="shared" si="35"/>
        <v>203125.57999999996</v>
      </c>
      <c r="I47" s="51">
        <f t="shared" si="35"/>
        <v>392844.15</v>
      </c>
    </row>
    <row r="48" spans="1:11" s="8" customFormat="1" x14ac:dyDescent="0.25">
      <c r="A48" s="55" t="s">
        <v>52</v>
      </c>
      <c r="B48" s="56"/>
      <c r="C48" s="52">
        <f>C5+C39+C47</f>
        <v>9770535</v>
      </c>
      <c r="D48" s="52">
        <f t="shared" ref="D48:I48" si="36">D5+D39+D47</f>
        <v>321169</v>
      </c>
      <c r="E48" s="52">
        <f>E5+E39+E47</f>
        <v>10091704</v>
      </c>
      <c r="F48" s="52">
        <f>F5+F39+F47</f>
        <v>12021212.6</v>
      </c>
      <c r="G48" s="52">
        <f t="shared" si="36"/>
        <v>9913634.9600000009</v>
      </c>
      <c r="H48" s="52">
        <f t="shared" si="36"/>
        <v>2107577.64</v>
      </c>
      <c r="I48" s="52">
        <f t="shared" si="36"/>
        <v>1929508.6</v>
      </c>
    </row>
  </sheetData>
  <mergeCells count="1">
    <mergeCell ref="A48:B48"/>
  </mergeCells>
  <pageMargins left="0.7" right="0.7" top="0.75" bottom="0.75" header="0.3" footer="0.3"/>
  <pageSetup paperSize="9" scale="91" orientation="landscape" r:id="rId1"/>
  <ignoredErrors>
    <ignoredError sqref="D9:I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BEA1D-B7C6-4772-B29B-C66CE1C26705}">
  <dimension ref="A1:L61"/>
  <sheetViews>
    <sheetView showGridLines="0" topLeftCell="C31" zoomScale="80" zoomScaleNormal="80" workbookViewId="0">
      <selection activeCell="C45" sqref="C44:G45"/>
    </sheetView>
  </sheetViews>
  <sheetFormatPr baseColWidth="10" defaultColWidth="11.44140625" defaultRowHeight="14.4" x14ac:dyDescent="0.3"/>
  <cols>
    <col min="1" max="1" width="13.5546875" style="18" bestFit="1" customWidth="1"/>
    <col min="2" max="2" width="78.21875" style="12" bestFit="1" customWidth="1"/>
    <col min="3" max="9" width="15.77734375" style="14" customWidth="1"/>
    <col min="10" max="10" width="11.44140625" style="12"/>
    <col min="11" max="12" width="11.77734375" style="12" bestFit="1" customWidth="1"/>
    <col min="13" max="16384" width="11.44140625" style="12"/>
  </cols>
  <sheetData>
    <row r="1" spans="1:12" ht="57.6" x14ac:dyDescent="0.3">
      <c r="A1" s="46" t="s">
        <v>6</v>
      </c>
      <c r="B1" s="47" t="s">
        <v>7</v>
      </c>
      <c r="C1" s="48" t="s">
        <v>181</v>
      </c>
      <c r="D1" s="48" t="s">
        <v>53</v>
      </c>
      <c r="E1" s="48" t="s">
        <v>182</v>
      </c>
      <c r="F1" s="48" t="s">
        <v>54</v>
      </c>
      <c r="G1" s="48" t="s">
        <v>55</v>
      </c>
      <c r="H1" s="48" t="s">
        <v>56</v>
      </c>
      <c r="I1" s="48" t="s">
        <v>12</v>
      </c>
    </row>
    <row r="2" spans="1:12" x14ac:dyDescent="0.3">
      <c r="A2" s="15">
        <v>1300001</v>
      </c>
      <c r="B2" s="4" t="s">
        <v>57</v>
      </c>
      <c r="C2" s="16">
        <v>3296075</v>
      </c>
      <c r="D2" s="16">
        <f>E2-C2</f>
        <v>68087</v>
      </c>
      <c r="E2" s="16">
        <v>3364162</v>
      </c>
      <c r="F2" s="16">
        <v>1791770.64</v>
      </c>
      <c r="G2" s="16">
        <v>1791770.64</v>
      </c>
      <c r="H2" s="16">
        <f>F2-G2</f>
        <v>0</v>
      </c>
      <c r="I2" s="16">
        <f>F2-E2</f>
        <v>-1572391.36</v>
      </c>
      <c r="K2" s="2"/>
    </row>
    <row r="3" spans="1:12" x14ac:dyDescent="0.3">
      <c r="A3" s="15">
        <v>1310001</v>
      </c>
      <c r="B3" s="4" t="s">
        <v>58</v>
      </c>
      <c r="C3" s="16">
        <v>0</v>
      </c>
      <c r="D3" s="16">
        <f t="shared" ref="D3:D4" si="0">E3-C3</f>
        <v>0</v>
      </c>
      <c r="E3" s="16">
        <v>0</v>
      </c>
      <c r="F3" s="16">
        <v>2345933.89</v>
      </c>
      <c r="G3" s="16">
        <v>2345933.89</v>
      </c>
      <c r="H3" s="16">
        <f t="shared" ref="H3:H4" si="1">F3-G3</f>
        <v>0</v>
      </c>
      <c r="I3" s="16">
        <f>F3-E3</f>
        <v>2345933.89</v>
      </c>
      <c r="K3" s="2"/>
    </row>
    <row r="4" spans="1:12" x14ac:dyDescent="0.3">
      <c r="A4" s="15">
        <v>1310003</v>
      </c>
      <c r="B4" s="4" t="s">
        <v>59</v>
      </c>
      <c r="C4" s="16">
        <v>0</v>
      </c>
      <c r="D4" s="16">
        <f t="shared" si="0"/>
        <v>0</v>
      </c>
      <c r="E4" s="16">
        <v>0</v>
      </c>
      <c r="F4" s="16">
        <v>185694.33</v>
      </c>
      <c r="G4" s="16">
        <v>185694.33</v>
      </c>
      <c r="H4" s="16">
        <f t="shared" si="1"/>
        <v>0</v>
      </c>
      <c r="I4" s="16">
        <f>F4-E4</f>
        <v>185694.33</v>
      </c>
      <c r="K4" s="2"/>
    </row>
    <row r="5" spans="1:12" x14ac:dyDescent="0.3">
      <c r="A5" s="1" t="s">
        <v>61</v>
      </c>
      <c r="B5" s="6" t="s">
        <v>62</v>
      </c>
      <c r="C5" s="7">
        <f>SUM(C2:C4)</f>
        <v>3296075</v>
      </c>
      <c r="D5" s="7">
        <f t="shared" ref="D5:I5" si="2">SUM(D2:D4)</f>
        <v>68087</v>
      </c>
      <c r="E5" s="7">
        <f t="shared" si="2"/>
        <v>3364162</v>
      </c>
      <c r="F5" s="7">
        <f t="shared" si="2"/>
        <v>4323398.8600000003</v>
      </c>
      <c r="G5" s="7">
        <f t="shared" si="2"/>
        <v>4323398.8600000003</v>
      </c>
      <c r="H5" s="7">
        <f t="shared" si="2"/>
        <v>0</v>
      </c>
      <c r="I5" s="7">
        <f t="shared" si="2"/>
        <v>959236.86</v>
      </c>
      <c r="K5" s="8"/>
    </row>
    <row r="6" spans="1:12" x14ac:dyDescent="0.3">
      <c r="A6" s="15">
        <v>1600001</v>
      </c>
      <c r="B6" s="4" t="s">
        <v>60</v>
      </c>
      <c r="C6" s="16">
        <v>988823</v>
      </c>
      <c r="D6" s="16">
        <f t="shared" ref="D6" si="3">E6-C6</f>
        <v>83070</v>
      </c>
      <c r="E6" s="16">
        <v>1071893</v>
      </c>
      <c r="F6" s="16">
        <v>1212200.33</v>
      </c>
      <c r="G6" s="16">
        <v>1212200.33</v>
      </c>
      <c r="H6" s="16">
        <f>F6-G6</f>
        <v>0</v>
      </c>
      <c r="I6" s="16">
        <f>F6-E6</f>
        <v>140307.33000000007</v>
      </c>
      <c r="K6" s="8"/>
      <c r="L6" s="14"/>
    </row>
    <row r="7" spans="1:12" x14ac:dyDescent="0.3">
      <c r="A7" s="1" t="s">
        <v>170</v>
      </c>
      <c r="B7" s="6" t="s">
        <v>171</v>
      </c>
      <c r="C7" s="7">
        <f>SUM(C6)</f>
        <v>988823</v>
      </c>
      <c r="D7" s="7">
        <f t="shared" ref="D7:I7" si="4">SUM(D6)</f>
        <v>83070</v>
      </c>
      <c r="E7" s="7">
        <f t="shared" si="4"/>
        <v>1071893</v>
      </c>
      <c r="F7" s="7">
        <f t="shared" si="4"/>
        <v>1212200.33</v>
      </c>
      <c r="G7" s="7">
        <f t="shared" si="4"/>
        <v>1212200.33</v>
      </c>
      <c r="H7" s="7">
        <f t="shared" si="4"/>
        <v>0</v>
      </c>
      <c r="I7" s="7">
        <f t="shared" si="4"/>
        <v>140307.33000000007</v>
      </c>
      <c r="K7" s="8"/>
    </row>
    <row r="8" spans="1:12" x14ac:dyDescent="0.3">
      <c r="A8" s="49" t="s">
        <v>63</v>
      </c>
      <c r="B8" s="50" t="s">
        <v>64</v>
      </c>
      <c r="C8" s="51">
        <f>C5+C7</f>
        <v>4284898</v>
      </c>
      <c r="D8" s="51">
        <f t="shared" ref="D8:I8" si="5">D5+D7</f>
        <v>151157</v>
      </c>
      <c r="E8" s="51">
        <f t="shared" si="5"/>
        <v>4436055</v>
      </c>
      <c r="F8" s="51">
        <f t="shared" si="5"/>
        <v>5535599.1900000004</v>
      </c>
      <c r="G8" s="51">
        <f t="shared" si="5"/>
        <v>5535599.1900000004</v>
      </c>
      <c r="H8" s="51">
        <f t="shared" si="5"/>
        <v>0</v>
      </c>
      <c r="I8" s="51">
        <f t="shared" si="5"/>
        <v>1099544.19</v>
      </c>
      <c r="K8" s="8"/>
    </row>
    <row r="9" spans="1:12" x14ac:dyDescent="0.3">
      <c r="A9" s="15">
        <v>2000002</v>
      </c>
      <c r="B9" s="4" t="s">
        <v>166</v>
      </c>
      <c r="C9" s="16">
        <f>61840</f>
        <v>61840</v>
      </c>
      <c r="D9" s="16">
        <f t="shared" ref="D9:D11" si="6">E9-C9</f>
        <v>1856</v>
      </c>
      <c r="E9" s="16">
        <v>63696</v>
      </c>
      <c r="F9" s="16">
        <v>56438.27</v>
      </c>
      <c r="G9" s="16">
        <v>52898.34</v>
      </c>
      <c r="H9" s="16">
        <f>F9-G9</f>
        <v>3539.9300000000003</v>
      </c>
      <c r="I9" s="16">
        <f>F9-E9</f>
        <v>-7257.7300000000032</v>
      </c>
      <c r="K9" s="8"/>
    </row>
    <row r="10" spans="1:12" x14ac:dyDescent="0.3">
      <c r="A10" s="15">
        <v>2010001</v>
      </c>
      <c r="B10" s="4" t="s">
        <v>167</v>
      </c>
      <c r="C10" s="16">
        <v>12667</v>
      </c>
      <c r="D10" s="16">
        <f t="shared" si="6"/>
        <v>380</v>
      </c>
      <c r="E10" s="16">
        <v>13047</v>
      </c>
      <c r="F10" s="16">
        <v>13900.33</v>
      </c>
      <c r="G10" s="16">
        <v>13765.77</v>
      </c>
      <c r="H10" s="16">
        <f>F10-G10</f>
        <v>134.55999999999949</v>
      </c>
      <c r="I10" s="16">
        <f>F10-E10</f>
        <v>853.32999999999993</v>
      </c>
      <c r="K10" s="8"/>
    </row>
    <row r="11" spans="1:12" x14ac:dyDescent="0.3">
      <c r="A11" s="15">
        <v>2020001</v>
      </c>
      <c r="B11" s="4" t="s">
        <v>168</v>
      </c>
      <c r="C11" s="16">
        <v>5393</v>
      </c>
      <c r="D11" s="16">
        <f t="shared" si="6"/>
        <v>161</v>
      </c>
      <c r="E11" s="16">
        <v>5554</v>
      </c>
      <c r="F11" s="16">
        <v>1632.32</v>
      </c>
      <c r="G11" s="16">
        <v>1632.32</v>
      </c>
      <c r="H11" s="16">
        <f>F11-G11</f>
        <v>0</v>
      </c>
      <c r="I11" s="16">
        <f>F11-E11</f>
        <v>-3921.6800000000003</v>
      </c>
      <c r="K11" s="8"/>
    </row>
    <row r="12" spans="1:12" x14ac:dyDescent="0.3">
      <c r="A12" s="15">
        <v>2030001</v>
      </c>
      <c r="B12" s="4" t="s">
        <v>169</v>
      </c>
      <c r="C12" s="16">
        <v>1618</v>
      </c>
      <c r="D12" s="16">
        <f t="shared" ref="D12" si="7">E12-C12</f>
        <v>49</v>
      </c>
      <c r="E12" s="16">
        <v>1667</v>
      </c>
      <c r="F12" s="16">
        <v>55192.6</v>
      </c>
      <c r="G12" s="16">
        <v>55192.6</v>
      </c>
      <c r="H12" s="16">
        <f>F12-G12</f>
        <v>0</v>
      </c>
      <c r="I12" s="16">
        <f>F12-E12</f>
        <v>53525.599999999999</v>
      </c>
      <c r="K12" s="2"/>
    </row>
    <row r="13" spans="1:12" x14ac:dyDescent="0.3">
      <c r="A13" s="15">
        <v>2040001</v>
      </c>
      <c r="B13" s="4" t="s">
        <v>65</v>
      </c>
      <c r="C13" s="16">
        <v>417105</v>
      </c>
      <c r="D13" s="16">
        <f t="shared" ref="D13:D38" si="8">E13-C13</f>
        <v>12513</v>
      </c>
      <c r="E13" s="16">
        <v>429618</v>
      </c>
      <c r="F13" s="16">
        <v>453145.16</v>
      </c>
      <c r="G13" s="16">
        <v>453145.16</v>
      </c>
      <c r="H13" s="16">
        <f>F13-G13</f>
        <v>0</v>
      </c>
      <c r="I13" s="16">
        <f>F13-E13</f>
        <v>23527.159999999974</v>
      </c>
      <c r="K13" s="2"/>
    </row>
    <row r="14" spans="1:12" x14ac:dyDescent="0.3">
      <c r="A14" s="1" t="s">
        <v>66</v>
      </c>
      <c r="B14" s="6" t="s">
        <v>67</v>
      </c>
      <c r="C14" s="7">
        <f>SUM(C9:C13)</f>
        <v>498623</v>
      </c>
      <c r="D14" s="7">
        <f t="shared" ref="D14:I14" si="9">SUM(D9:D13)</f>
        <v>14959</v>
      </c>
      <c r="E14" s="7">
        <f t="shared" si="9"/>
        <v>513582</v>
      </c>
      <c r="F14" s="7">
        <f t="shared" si="9"/>
        <v>580308.67999999993</v>
      </c>
      <c r="G14" s="7">
        <f t="shared" si="9"/>
        <v>576634.18999999994</v>
      </c>
      <c r="H14" s="7">
        <f t="shared" si="9"/>
        <v>3674.49</v>
      </c>
      <c r="I14" s="7">
        <f t="shared" si="9"/>
        <v>66726.679999999964</v>
      </c>
      <c r="K14" s="8"/>
    </row>
    <row r="15" spans="1:12" x14ac:dyDescent="0.3">
      <c r="A15" s="15">
        <v>2140001</v>
      </c>
      <c r="B15" s="4" t="s">
        <v>68</v>
      </c>
      <c r="C15" s="16">
        <v>15926</v>
      </c>
      <c r="D15" s="16">
        <f t="shared" si="8"/>
        <v>523</v>
      </c>
      <c r="E15" s="16">
        <v>16449</v>
      </c>
      <c r="F15" s="16">
        <v>19658.02</v>
      </c>
      <c r="G15" s="16">
        <v>19003.02</v>
      </c>
      <c r="H15" s="16">
        <f>F15-G15</f>
        <v>655</v>
      </c>
      <c r="I15" s="16">
        <f>F15-E15</f>
        <v>3209.0200000000004</v>
      </c>
      <c r="K15" s="2"/>
    </row>
    <row r="16" spans="1:12" x14ac:dyDescent="0.3">
      <c r="A16" s="1" t="s">
        <v>69</v>
      </c>
      <c r="B16" s="6" t="s">
        <v>70</v>
      </c>
      <c r="C16" s="7">
        <f>SUM(C15)</f>
        <v>15926</v>
      </c>
      <c r="D16" s="7">
        <f t="shared" ref="D16:I16" si="10">SUM(D15)</f>
        <v>523</v>
      </c>
      <c r="E16" s="7">
        <f t="shared" si="10"/>
        <v>16449</v>
      </c>
      <c r="F16" s="7">
        <f t="shared" si="10"/>
        <v>19658.02</v>
      </c>
      <c r="G16" s="7">
        <f t="shared" si="10"/>
        <v>19003.02</v>
      </c>
      <c r="H16" s="7">
        <f t="shared" si="10"/>
        <v>655</v>
      </c>
      <c r="I16" s="7">
        <f t="shared" si="10"/>
        <v>3209.0200000000004</v>
      </c>
      <c r="K16" s="8"/>
    </row>
    <row r="17" spans="1:11" x14ac:dyDescent="0.3">
      <c r="A17" s="15">
        <v>2200001</v>
      </c>
      <c r="B17" s="4" t="s">
        <v>71</v>
      </c>
      <c r="C17" s="16">
        <v>433005</v>
      </c>
      <c r="D17" s="16">
        <f t="shared" si="8"/>
        <v>22990</v>
      </c>
      <c r="E17" s="16">
        <v>455995</v>
      </c>
      <c r="F17" s="16">
        <v>485512.59</v>
      </c>
      <c r="G17" s="16">
        <v>474232.74</v>
      </c>
      <c r="H17" s="16">
        <f t="shared" ref="H17:H36" si="11">F17-G17</f>
        <v>11279.850000000035</v>
      </c>
      <c r="I17" s="16">
        <f t="shared" ref="I17:I34" si="12">F17-E17</f>
        <v>29517.590000000026</v>
      </c>
      <c r="K17" s="2"/>
    </row>
    <row r="18" spans="1:11" x14ac:dyDescent="0.3">
      <c r="A18" s="15">
        <v>2200002</v>
      </c>
      <c r="B18" s="4" t="s">
        <v>172</v>
      </c>
      <c r="C18" s="16">
        <v>1199</v>
      </c>
      <c r="D18" s="16">
        <f t="shared" ref="D18" si="13">E18-C18</f>
        <v>36</v>
      </c>
      <c r="E18" s="16">
        <v>1235</v>
      </c>
      <c r="F18" s="16">
        <v>4819.6099999999997</v>
      </c>
      <c r="G18" s="16">
        <v>4819.6099999999997</v>
      </c>
      <c r="H18" s="16">
        <f t="shared" ref="H18" si="14">F18-G18</f>
        <v>0</v>
      </c>
      <c r="I18" s="16">
        <f t="shared" ref="I18" si="15">F18-E18</f>
        <v>3584.6099999999997</v>
      </c>
      <c r="K18" s="2"/>
    </row>
    <row r="19" spans="1:11" x14ac:dyDescent="0.3">
      <c r="A19" s="15">
        <v>2210001</v>
      </c>
      <c r="B19" s="4" t="s">
        <v>72</v>
      </c>
      <c r="C19" s="16">
        <v>150655</v>
      </c>
      <c r="D19" s="16">
        <f t="shared" si="8"/>
        <v>4520</v>
      </c>
      <c r="E19" s="16">
        <v>155175</v>
      </c>
      <c r="F19" s="16">
        <v>280683.71000000002</v>
      </c>
      <c r="G19" s="16">
        <v>235575.92</v>
      </c>
      <c r="H19" s="16">
        <f>F19-G19</f>
        <v>45107.790000000008</v>
      </c>
      <c r="I19" s="16">
        <f t="shared" si="12"/>
        <v>125508.71000000002</v>
      </c>
      <c r="K19" s="2"/>
    </row>
    <row r="20" spans="1:11" x14ac:dyDescent="0.3">
      <c r="A20" s="15">
        <v>2210089</v>
      </c>
      <c r="B20" s="4" t="s">
        <v>73</v>
      </c>
      <c r="C20" s="16">
        <v>15760</v>
      </c>
      <c r="D20" s="16">
        <f t="shared" si="8"/>
        <v>473</v>
      </c>
      <c r="E20" s="16">
        <v>16233</v>
      </c>
      <c r="F20" s="16">
        <v>13114.4</v>
      </c>
      <c r="G20" s="16">
        <v>13114.4</v>
      </c>
      <c r="H20" s="16">
        <f t="shared" si="11"/>
        <v>0</v>
      </c>
      <c r="I20" s="16">
        <f t="shared" si="12"/>
        <v>-3118.6000000000004</v>
      </c>
      <c r="K20" s="2"/>
    </row>
    <row r="21" spans="1:11" x14ac:dyDescent="0.3">
      <c r="A21" s="15">
        <v>2220001</v>
      </c>
      <c r="B21" s="4" t="s">
        <v>74</v>
      </c>
      <c r="C21" s="16">
        <v>9761</v>
      </c>
      <c r="D21" s="16">
        <f t="shared" si="8"/>
        <v>295</v>
      </c>
      <c r="E21" s="16">
        <v>10056</v>
      </c>
      <c r="F21" s="16">
        <v>8990.92</v>
      </c>
      <c r="G21" s="16">
        <v>8334.7900000000009</v>
      </c>
      <c r="H21" s="16">
        <f>F21-G21</f>
        <v>656.1299999999992</v>
      </c>
      <c r="I21" s="16">
        <f t="shared" si="12"/>
        <v>-1065.08</v>
      </c>
      <c r="K21" s="2"/>
    </row>
    <row r="22" spans="1:11" x14ac:dyDescent="0.3">
      <c r="A22" s="15">
        <v>2240001</v>
      </c>
      <c r="B22" s="4" t="s">
        <v>75</v>
      </c>
      <c r="C22" s="16">
        <v>24756</v>
      </c>
      <c r="D22" s="16">
        <f t="shared" si="8"/>
        <v>742</v>
      </c>
      <c r="E22" s="16">
        <v>25498</v>
      </c>
      <c r="F22" s="16">
        <v>23058.32</v>
      </c>
      <c r="G22" s="16">
        <v>23058.32</v>
      </c>
      <c r="H22" s="16">
        <f t="shared" si="11"/>
        <v>0</v>
      </c>
      <c r="I22" s="16">
        <f t="shared" si="12"/>
        <v>-2439.6800000000003</v>
      </c>
      <c r="K22" s="2"/>
    </row>
    <row r="23" spans="1:11" x14ac:dyDescent="0.3">
      <c r="A23" s="15">
        <v>2250001</v>
      </c>
      <c r="B23" s="4" t="s">
        <v>0</v>
      </c>
      <c r="C23" s="16">
        <v>78238</v>
      </c>
      <c r="D23" s="16">
        <f t="shared" si="8"/>
        <v>2347</v>
      </c>
      <c r="E23" s="16">
        <v>80585</v>
      </c>
      <c r="F23" s="16">
        <v>109854.79</v>
      </c>
      <c r="G23" s="16">
        <v>109854.79</v>
      </c>
      <c r="H23" s="16">
        <f t="shared" si="11"/>
        <v>0</v>
      </c>
      <c r="I23" s="16">
        <f t="shared" si="12"/>
        <v>29269.789999999994</v>
      </c>
      <c r="K23" s="2"/>
    </row>
    <row r="24" spans="1:11" x14ac:dyDescent="0.3">
      <c r="A24" s="15">
        <v>2260002</v>
      </c>
      <c r="B24" s="4" t="s">
        <v>173</v>
      </c>
      <c r="C24" s="16">
        <v>69912</v>
      </c>
      <c r="D24" s="16">
        <f t="shared" ref="D24" si="16">E24-C24</f>
        <v>2097</v>
      </c>
      <c r="E24" s="16">
        <v>72009</v>
      </c>
      <c r="F24" s="16">
        <v>250033.69</v>
      </c>
      <c r="G24" s="16">
        <v>244724.49</v>
      </c>
      <c r="H24" s="16">
        <f t="shared" ref="H24" si="17">F24-G24</f>
        <v>5309.2000000000116</v>
      </c>
      <c r="I24" s="16">
        <f t="shared" ref="I24" si="18">F24-E24</f>
        <v>178024.69</v>
      </c>
      <c r="K24" s="2"/>
    </row>
    <row r="25" spans="1:11" x14ac:dyDescent="0.3">
      <c r="A25" s="15">
        <v>2260003</v>
      </c>
      <c r="B25" s="4" t="s">
        <v>76</v>
      </c>
      <c r="C25" s="16">
        <v>30537</v>
      </c>
      <c r="D25" s="16">
        <f t="shared" si="8"/>
        <v>916</v>
      </c>
      <c r="E25" s="16">
        <v>31453</v>
      </c>
      <c r="F25" s="16">
        <v>32673.7</v>
      </c>
      <c r="G25" s="16">
        <v>30604.98</v>
      </c>
      <c r="H25" s="16">
        <f t="shared" si="11"/>
        <v>2068.7200000000012</v>
      </c>
      <c r="I25" s="16">
        <f t="shared" si="12"/>
        <v>1220.7000000000007</v>
      </c>
      <c r="K25" s="2"/>
    </row>
    <row r="26" spans="1:11" x14ac:dyDescent="0.3">
      <c r="A26" s="15">
        <v>2260011</v>
      </c>
      <c r="B26" s="4" t="s">
        <v>77</v>
      </c>
      <c r="C26" s="16">
        <v>29738</v>
      </c>
      <c r="D26" s="16">
        <f t="shared" si="8"/>
        <v>892</v>
      </c>
      <c r="E26" s="16">
        <v>30630</v>
      </c>
      <c r="F26" s="16">
        <v>41745.379999999997</v>
      </c>
      <c r="G26" s="16">
        <v>41532.879999999997</v>
      </c>
      <c r="H26" s="16">
        <f t="shared" si="11"/>
        <v>212.5</v>
      </c>
      <c r="I26" s="16">
        <f t="shared" si="12"/>
        <v>11115.379999999997</v>
      </c>
      <c r="K26" s="2"/>
    </row>
    <row r="27" spans="1:11" x14ac:dyDescent="0.3">
      <c r="A27" s="15">
        <v>2260039</v>
      </c>
      <c r="B27" s="4" t="s">
        <v>78</v>
      </c>
      <c r="C27" s="16">
        <v>10066</v>
      </c>
      <c r="D27" s="16">
        <f t="shared" si="8"/>
        <v>302</v>
      </c>
      <c r="E27" s="16">
        <v>10368</v>
      </c>
      <c r="F27" s="16">
        <v>7092.05</v>
      </c>
      <c r="G27" s="16">
        <v>7092.05</v>
      </c>
      <c r="H27" s="16">
        <f t="shared" si="11"/>
        <v>0</v>
      </c>
      <c r="I27" s="16">
        <f t="shared" si="12"/>
        <v>-3275.95</v>
      </c>
      <c r="K27" s="2"/>
    </row>
    <row r="28" spans="1:11" x14ac:dyDescent="0.3">
      <c r="A28" s="15">
        <v>2260089</v>
      </c>
      <c r="B28" s="4" t="s">
        <v>79</v>
      </c>
      <c r="C28" s="16">
        <v>7300</v>
      </c>
      <c r="D28" s="16">
        <f t="shared" si="8"/>
        <v>219</v>
      </c>
      <c r="E28" s="16">
        <v>7519</v>
      </c>
      <c r="F28" s="16">
        <v>13433.17</v>
      </c>
      <c r="G28" s="16">
        <v>13433.17</v>
      </c>
      <c r="H28" s="16">
        <f t="shared" si="11"/>
        <v>0</v>
      </c>
      <c r="I28" s="16">
        <f t="shared" si="12"/>
        <v>5914.17</v>
      </c>
      <c r="K28" s="2"/>
    </row>
    <row r="29" spans="1:11" x14ac:dyDescent="0.3">
      <c r="A29" s="15">
        <v>2270001</v>
      </c>
      <c r="B29" s="4" t="s">
        <v>174</v>
      </c>
      <c r="C29" s="16">
        <v>0</v>
      </c>
      <c r="D29" s="16">
        <f t="shared" ref="D29:D30" si="19">E29-C29</f>
        <v>0</v>
      </c>
      <c r="E29" s="16">
        <v>0</v>
      </c>
      <c r="F29" s="16">
        <v>5484.58</v>
      </c>
      <c r="G29" s="16">
        <v>5484.58</v>
      </c>
      <c r="H29" s="16">
        <f t="shared" ref="H29:H30" si="20">F29-G29</f>
        <v>0</v>
      </c>
      <c r="I29" s="16">
        <f t="shared" ref="I29:I30" si="21">F29-E29</f>
        <v>5484.58</v>
      </c>
      <c r="K29" s="2"/>
    </row>
    <row r="30" spans="1:11" x14ac:dyDescent="0.3">
      <c r="A30" s="15">
        <v>2270002</v>
      </c>
      <c r="B30" s="4" t="s">
        <v>175</v>
      </c>
      <c r="C30" s="16">
        <v>10344</v>
      </c>
      <c r="D30" s="16">
        <f t="shared" si="19"/>
        <v>310</v>
      </c>
      <c r="E30" s="16">
        <v>10654</v>
      </c>
      <c r="F30" s="16">
        <v>2104.41</v>
      </c>
      <c r="G30" s="16">
        <v>2104.41</v>
      </c>
      <c r="H30" s="16">
        <f t="shared" si="20"/>
        <v>0</v>
      </c>
      <c r="I30" s="16">
        <f t="shared" si="21"/>
        <v>-8549.59</v>
      </c>
      <c r="K30" s="2"/>
    </row>
    <row r="31" spans="1:11" x14ac:dyDescent="0.3">
      <c r="A31" s="15">
        <v>2270008</v>
      </c>
      <c r="B31" s="4" t="s">
        <v>80</v>
      </c>
      <c r="C31" s="16">
        <v>1892</v>
      </c>
      <c r="D31" s="16">
        <f t="shared" si="8"/>
        <v>56</v>
      </c>
      <c r="E31" s="16">
        <v>1948</v>
      </c>
      <c r="F31" s="16">
        <v>870.64</v>
      </c>
      <c r="G31" s="16">
        <v>870.64</v>
      </c>
      <c r="H31" s="16">
        <f t="shared" si="11"/>
        <v>0</v>
      </c>
      <c r="I31" s="16">
        <f t="shared" si="12"/>
        <v>-1077.3600000000001</v>
      </c>
      <c r="K31" s="2"/>
    </row>
    <row r="32" spans="1:11" x14ac:dyDescent="0.3">
      <c r="A32" s="15">
        <v>2270013</v>
      </c>
      <c r="B32" s="4" t="s">
        <v>81</v>
      </c>
      <c r="C32" s="16">
        <v>810914</v>
      </c>
      <c r="D32" s="16">
        <f t="shared" si="8"/>
        <v>26570</v>
      </c>
      <c r="E32" s="16">
        <v>837484</v>
      </c>
      <c r="F32" s="16">
        <v>93252.15</v>
      </c>
      <c r="G32" s="16">
        <v>93252.15</v>
      </c>
      <c r="H32" s="16">
        <f t="shared" si="11"/>
        <v>0</v>
      </c>
      <c r="I32" s="16">
        <f t="shared" si="12"/>
        <v>-744231.85</v>
      </c>
      <c r="K32" s="2"/>
    </row>
    <row r="33" spans="1:11" x14ac:dyDescent="0.3">
      <c r="A33" s="15">
        <v>2270014</v>
      </c>
      <c r="B33" s="4" t="s">
        <v>176</v>
      </c>
      <c r="C33" s="16">
        <v>1508218</v>
      </c>
      <c r="D33" s="16">
        <f t="shared" ref="D33" si="22">E33-C33</f>
        <v>45246</v>
      </c>
      <c r="E33" s="16">
        <v>1553464</v>
      </c>
      <c r="F33" s="16">
        <v>888134.49</v>
      </c>
      <c r="G33" s="16">
        <v>888134.49</v>
      </c>
      <c r="H33" s="16">
        <f t="shared" ref="H33" si="23">F33-G33</f>
        <v>0</v>
      </c>
      <c r="I33" s="16">
        <f t="shared" ref="I33" si="24">F33-E33</f>
        <v>-665329.51</v>
      </c>
      <c r="K33" s="2"/>
    </row>
    <row r="34" spans="1:11" x14ac:dyDescent="0.3">
      <c r="A34" s="15">
        <v>2280002</v>
      </c>
      <c r="B34" s="4" t="s">
        <v>82</v>
      </c>
      <c r="C34" s="16">
        <v>24378</v>
      </c>
      <c r="D34" s="16">
        <f t="shared" si="8"/>
        <v>731</v>
      </c>
      <c r="E34" s="16">
        <v>25109</v>
      </c>
      <c r="F34" s="16">
        <v>28481.39</v>
      </c>
      <c r="G34" s="16">
        <v>28327.39</v>
      </c>
      <c r="H34" s="16">
        <f t="shared" si="11"/>
        <v>154</v>
      </c>
      <c r="I34" s="16">
        <f t="shared" si="12"/>
        <v>3372.3899999999994</v>
      </c>
      <c r="K34" s="2"/>
    </row>
    <row r="35" spans="1:11" x14ac:dyDescent="0.3">
      <c r="A35" s="1" t="s">
        <v>83</v>
      </c>
      <c r="B35" s="6" t="s">
        <v>84</v>
      </c>
      <c r="C35" s="7">
        <f>SUM(C17:C34)</f>
        <v>3216673</v>
      </c>
      <c r="D35" s="7">
        <f t="shared" ref="D35:I35" si="25">SUM(D17:D34)</f>
        <v>108742</v>
      </c>
      <c r="E35" s="7">
        <f t="shared" si="25"/>
        <v>3325415</v>
      </c>
      <c r="F35" s="7">
        <f t="shared" si="25"/>
        <v>2289339.9899999998</v>
      </c>
      <c r="G35" s="7">
        <f t="shared" si="25"/>
        <v>2224551.7999999998</v>
      </c>
      <c r="H35" s="7">
        <f t="shared" si="25"/>
        <v>64788.190000000053</v>
      </c>
      <c r="I35" s="7">
        <f t="shared" si="25"/>
        <v>-1036075.0099999999</v>
      </c>
      <c r="K35" s="8"/>
    </row>
    <row r="36" spans="1:11" x14ac:dyDescent="0.3">
      <c r="A36" s="15">
        <v>2300001</v>
      </c>
      <c r="B36" s="4" t="s">
        <v>85</v>
      </c>
      <c r="C36" s="16">
        <v>355717</v>
      </c>
      <c r="D36" s="16">
        <f t="shared" si="8"/>
        <v>14707</v>
      </c>
      <c r="E36" s="16">
        <v>370424</v>
      </c>
      <c r="F36" s="16">
        <v>359281.74</v>
      </c>
      <c r="G36" s="16">
        <v>349549.51</v>
      </c>
      <c r="H36" s="16">
        <f t="shared" si="11"/>
        <v>9732.2299999999814</v>
      </c>
      <c r="I36" s="16">
        <f t="shared" ref="I36" si="26">F36-E36</f>
        <v>-11142.260000000009</v>
      </c>
      <c r="K36" s="2"/>
    </row>
    <row r="37" spans="1:11" x14ac:dyDescent="0.3">
      <c r="A37" s="1" t="s">
        <v>86</v>
      </c>
      <c r="B37" s="6" t="s">
        <v>87</v>
      </c>
      <c r="C37" s="7">
        <f>SUM(C36)</f>
        <v>355717</v>
      </c>
      <c r="D37" s="7">
        <f t="shared" ref="D37:I37" si="27">SUM(D36)</f>
        <v>14707</v>
      </c>
      <c r="E37" s="7">
        <f t="shared" si="27"/>
        <v>370424</v>
      </c>
      <c r="F37" s="7">
        <f t="shared" si="27"/>
        <v>359281.74</v>
      </c>
      <c r="G37" s="7">
        <f t="shared" si="27"/>
        <v>349549.51</v>
      </c>
      <c r="H37" s="7">
        <f t="shared" si="27"/>
        <v>9732.2299999999814</v>
      </c>
      <c r="I37" s="7">
        <f t="shared" si="27"/>
        <v>-11142.260000000009</v>
      </c>
      <c r="K37" s="8"/>
    </row>
    <row r="38" spans="1:11" x14ac:dyDescent="0.3">
      <c r="A38" s="15">
        <v>2510002</v>
      </c>
      <c r="B38" s="4" t="s">
        <v>88</v>
      </c>
      <c r="C38" s="16">
        <v>976920</v>
      </c>
      <c r="D38" s="16">
        <f t="shared" si="8"/>
        <v>9600</v>
      </c>
      <c r="E38" s="16">
        <v>986520</v>
      </c>
      <c r="F38" s="16">
        <v>2877514.12</v>
      </c>
      <c r="G38" s="16">
        <v>2666015.71</v>
      </c>
      <c r="H38" s="16">
        <f>F38-G38</f>
        <v>211498.41000000015</v>
      </c>
      <c r="I38" s="16">
        <f t="shared" ref="I38" si="28">F38-E38</f>
        <v>1890994.12</v>
      </c>
      <c r="K38" s="2"/>
    </row>
    <row r="39" spans="1:11" x14ac:dyDescent="0.3">
      <c r="A39" s="1" t="s">
        <v>89</v>
      </c>
      <c r="B39" s="6" t="s">
        <v>90</v>
      </c>
      <c r="C39" s="7">
        <f>SUM(C38)</f>
        <v>976920</v>
      </c>
      <c r="D39" s="7">
        <f t="shared" ref="D39:I39" si="29">SUM(D38)</f>
        <v>9600</v>
      </c>
      <c r="E39" s="7">
        <f t="shared" si="29"/>
        <v>986520</v>
      </c>
      <c r="F39" s="7">
        <f t="shared" si="29"/>
        <v>2877514.12</v>
      </c>
      <c r="G39" s="7">
        <f t="shared" si="29"/>
        <v>2666015.71</v>
      </c>
      <c r="H39" s="7">
        <f t="shared" si="29"/>
        <v>211498.41000000015</v>
      </c>
      <c r="I39" s="7">
        <f t="shared" si="29"/>
        <v>1890994.12</v>
      </c>
      <c r="K39" s="8"/>
    </row>
    <row r="40" spans="1:11" x14ac:dyDescent="0.3">
      <c r="A40" s="49" t="s">
        <v>91</v>
      </c>
      <c r="B40" s="50" t="s">
        <v>92</v>
      </c>
      <c r="C40" s="51">
        <f t="shared" ref="C40:I40" si="30">+C14+C16+C35+C37+C39</f>
        <v>5063859</v>
      </c>
      <c r="D40" s="51">
        <f t="shared" si="30"/>
        <v>148531</v>
      </c>
      <c r="E40" s="51">
        <f t="shared" si="30"/>
        <v>5212390</v>
      </c>
      <c r="F40" s="51">
        <f t="shared" si="30"/>
        <v>6126102.5499999998</v>
      </c>
      <c r="G40" s="51">
        <f t="shared" si="30"/>
        <v>5835754.2299999995</v>
      </c>
      <c r="H40" s="51">
        <f t="shared" si="30"/>
        <v>290348.32000000018</v>
      </c>
      <c r="I40" s="51">
        <f t="shared" si="30"/>
        <v>913712.55000000016</v>
      </c>
      <c r="K40" s="8"/>
    </row>
    <row r="41" spans="1:11" x14ac:dyDescent="0.3">
      <c r="A41" s="15">
        <v>3490001</v>
      </c>
      <c r="B41" s="4" t="s">
        <v>93</v>
      </c>
      <c r="C41" s="16">
        <v>2225</v>
      </c>
      <c r="D41" s="16">
        <f t="shared" ref="D41" si="31">E41-C41</f>
        <v>-225</v>
      </c>
      <c r="E41" s="16">
        <v>2000</v>
      </c>
      <c r="F41" s="16">
        <v>46.35</v>
      </c>
      <c r="G41" s="16">
        <v>46.35</v>
      </c>
      <c r="H41" s="16">
        <f>F41-G41</f>
        <v>0</v>
      </c>
      <c r="I41" s="16">
        <f t="shared" ref="I41" si="32">F41-E41</f>
        <v>-1953.65</v>
      </c>
      <c r="K41" s="2"/>
    </row>
    <row r="42" spans="1:11" x14ac:dyDescent="0.3">
      <c r="A42" s="1" t="s">
        <v>94</v>
      </c>
      <c r="B42" s="6" t="s">
        <v>2</v>
      </c>
      <c r="C42" s="7">
        <f>SUM(C41)</f>
        <v>2225</v>
      </c>
      <c r="D42" s="7">
        <f t="shared" ref="D42:I42" si="33">SUM(D41)</f>
        <v>-225</v>
      </c>
      <c r="E42" s="7">
        <f t="shared" si="33"/>
        <v>2000</v>
      </c>
      <c r="F42" s="7">
        <f t="shared" si="33"/>
        <v>46.35</v>
      </c>
      <c r="G42" s="7">
        <f t="shared" si="33"/>
        <v>46.35</v>
      </c>
      <c r="H42" s="7">
        <f t="shared" si="33"/>
        <v>0</v>
      </c>
      <c r="I42" s="7">
        <f t="shared" si="33"/>
        <v>-1953.65</v>
      </c>
      <c r="K42" s="8"/>
    </row>
    <row r="43" spans="1:11" x14ac:dyDescent="0.3">
      <c r="A43" s="49" t="s">
        <v>16</v>
      </c>
      <c r="B43" s="50" t="s">
        <v>5</v>
      </c>
      <c r="C43" s="51">
        <f>C42</f>
        <v>2225</v>
      </c>
      <c r="D43" s="51">
        <f t="shared" ref="D43:I43" si="34">D42</f>
        <v>-225</v>
      </c>
      <c r="E43" s="51">
        <f t="shared" si="34"/>
        <v>2000</v>
      </c>
      <c r="F43" s="51">
        <f t="shared" si="34"/>
        <v>46.35</v>
      </c>
      <c r="G43" s="51">
        <f t="shared" si="34"/>
        <v>46.35</v>
      </c>
      <c r="H43" s="51">
        <f t="shared" si="34"/>
        <v>0</v>
      </c>
      <c r="I43" s="51">
        <f t="shared" si="34"/>
        <v>-1953.65</v>
      </c>
      <c r="K43" s="8"/>
    </row>
    <row r="44" spans="1:11" x14ac:dyDescent="0.3">
      <c r="A44" s="15">
        <v>4490008</v>
      </c>
      <c r="B44" s="17" t="s">
        <v>95</v>
      </c>
      <c r="C44" s="16">
        <v>400076</v>
      </c>
      <c r="D44" s="16">
        <f t="shared" ref="D44:D47" si="35">E44-C44</f>
        <v>21008</v>
      </c>
      <c r="E44" s="16">
        <v>421084</v>
      </c>
      <c r="F44" s="16">
        <v>435311.7</v>
      </c>
      <c r="G44" s="16">
        <v>435311.7</v>
      </c>
      <c r="H44" s="16">
        <f t="shared" ref="H44" si="36">F44-G44</f>
        <v>0</v>
      </c>
      <c r="I44" s="16">
        <f t="shared" ref="I44:I47" si="37">F44-E44</f>
        <v>14227.700000000012</v>
      </c>
    </row>
    <row r="45" spans="1:11" x14ac:dyDescent="0.3">
      <c r="A45" s="1" t="s">
        <v>31</v>
      </c>
      <c r="B45" s="6" t="s">
        <v>96</v>
      </c>
      <c r="C45" s="7">
        <f>C44</f>
        <v>400076</v>
      </c>
      <c r="D45" s="7">
        <f t="shared" ref="D45:I45" si="38">D44</f>
        <v>21008</v>
      </c>
      <c r="E45" s="7">
        <f t="shared" si="38"/>
        <v>421084</v>
      </c>
      <c r="F45" s="7">
        <f t="shared" si="38"/>
        <v>435311.7</v>
      </c>
      <c r="G45" s="7">
        <f t="shared" si="38"/>
        <v>435311.7</v>
      </c>
      <c r="H45" s="7">
        <f t="shared" si="38"/>
        <v>0</v>
      </c>
      <c r="I45" s="7">
        <f t="shared" si="38"/>
        <v>14227.700000000012</v>
      </c>
      <c r="K45" s="8"/>
    </row>
    <row r="46" spans="1:11" x14ac:dyDescent="0.3">
      <c r="A46" s="15">
        <v>4800001</v>
      </c>
      <c r="B46" s="17" t="s">
        <v>177</v>
      </c>
      <c r="C46" s="16">
        <v>8942</v>
      </c>
      <c r="D46" s="16">
        <f t="shared" ref="D46" si="39">E46-C46</f>
        <v>382</v>
      </c>
      <c r="E46" s="16">
        <v>9324</v>
      </c>
      <c r="F46" s="16">
        <v>30585.79</v>
      </c>
      <c r="G46" s="16">
        <v>30585.79</v>
      </c>
      <c r="H46" s="16">
        <f>F46-G46</f>
        <v>0</v>
      </c>
      <c r="I46" s="16">
        <f t="shared" ref="I46" si="40">F46-E46</f>
        <v>21261.79</v>
      </c>
      <c r="K46" s="8"/>
    </row>
    <row r="47" spans="1:11" x14ac:dyDescent="0.3">
      <c r="A47" s="15">
        <v>4810001</v>
      </c>
      <c r="B47" s="17" t="s">
        <v>97</v>
      </c>
      <c r="C47" s="16">
        <v>0</v>
      </c>
      <c r="D47" s="16">
        <f t="shared" si="35"/>
        <v>0</v>
      </c>
      <c r="E47" s="16">
        <v>0</v>
      </c>
      <c r="F47" s="16">
        <v>5985</v>
      </c>
      <c r="G47" s="16">
        <v>5985</v>
      </c>
      <c r="H47" s="16">
        <f>F47-G47</f>
        <v>0</v>
      </c>
      <c r="I47" s="16">
        <f t="shared" si="37"/>
        <v>5985</v>
      </c>
    </row>
    <row r="48" spans="1:11" x14ac:dyDescent="0.3">
      <c r="A48" s="1" t="s">
        <v>38</v>
      </c>
      <c r="B48" s="6" t="s">
        <v>98</v>
      </c>
      <c r="C48" s="7">
        <f>SUM(C46:C47)</f>
        <v>8942</v>
      </c>
      <c r="D48" s="7">
        <f t="shared" ref="D48:I48" si="41">SUM(D46:D47)</f>
        <v>382</v>
      </c>
      <c r="E48" s="7">
        <f t="shared" si="41"/>
        <v>9324</v>
      </c>
      <c r="F48" s="7">
        <f t="shared" si="41"/>
        <v>36570.79</v>
      </c>
      <c r="G48" s="7">
        <f t="shared" si="41"/>
        <v>36570.79</v>
      </c>
      <c r="H48" s="7">
        <f t="shared" si="41"/>
        <v>0</v>
      </c>
      <c r="I48" s="7">
        <f t="shared" si="41"/>
        <v>27246.79</v>
      </c>
      <c r="K48" s="8"/>
    </row>
    <row r="49" spans="1:11" x14ac:dyDescent="0.3">
      <c r="A49" s="15">
        <v>4900001</v>
      </c>
      <c r="B49" s="17" t="s">
        <v>178</v>
      </c>
      <c r="C49" s="16">
        <v>0</v>
      </c>
      <c r="D49" s="16">
        <f t="shared" ref="D49" si="42">E49-C49</f>
        <v>0</v>
      </c>
      <c r="E49" s="16">
        <v>0</v>
      </c>
      <c r="F49" s="16">
        <v>500</v>
      </c>
      <c r="G49" s="16">
        <v>500</v>
      </c>
      <c r="H49" s="16">
        <f t="shared" ref="H49" si="43">F49-G49</f>
        <v>0</v>
      </c>
      <c r="I49" s="16">
        <f t="shared" ref="I49" si="44">F49-E49</f>
        <v>500</v>
      </c>
      <c r="K49" s="8"/>
    </row>
    <row r="50" spans="1:11" x14ac:dyDescent="0.3">
      <c r="A50" s="1" t="s">
        <v>41</v>
      </c>
      <c r="B50" s="6" t="s">
        <v>178</v>
      </c>
      <c r="C50" s="7">
        <f>C49</f>
        <v>0</v>
      </c>
      <c r="D50" s="7">
        <f t="shared" ref="D50" si="45">D49</f>
        <v>0</v>
      </c>
      <c r="E50" s="7">
        <f t="shared" ref="E50" si="46">E49</f>
        <v>0</v>
      </c>
      <c r="F50" s="7">
        <f t="shared" ref="F50" si="47">F49</f>
        <v>500</v>
      </c>
      <c r="G50" s="7">
        <f t="shared" ref="G50" si="48">G49</f>
        <v>500</v>
      </c>
      <c r="H50" s="7">
        <f t="shared" ref="H50" si="49">H49</f>
        <v>0</v>
      </c>
      <c r="I50" s="7">
        <f t="shared" ref="I50" si="50">I49</f>
        <v>500</v>
      </c>
      <c r="K50" s="8"/>
    </row>
    <row r="51" spans="1:11" x14ac:dyDescent="0.3">
      <c r="A51" s="49" t="s">
        <v>43</v>
      </c>
      <c r="B51" s="50" t="s">
        <v>44</v>
      </c>
      <c r="C51" s="51">
        <f>+C45+C48+C50</f>
        <v>409018</v>
      </c>
      <c r="D51" s="51">
        <f t="shared" ref="D51:I51" si="51">+D45+D48+D50</f>
        <v>21390</v>
      </c>
      <c r="E51" s="51">
        <f t="shared" si="51"/>
        <v>430408</v>
      </c>
      <c r="F51" s="51">
        <f t="shared" si="51"/>
        <v>472382.49</v>
      </c>
      <c r="G51" s="51">
        <f t="shared" si="51"/>
        <v>472382.49</v>
      </c>
      <c r="H51" s="51">
        <f t="shared" si="51"/>
        <v>0</v>
      </c>
      <c r="I51" s="51">
        <f t="shared" si="51"/>
        <v>41974.490000000013</v>
      </c>
      <c r="K51" s="8"/>
    </row>
    <row r="52" spans="1:11" x14ac:dyDescent="0.3">
      <c r="A52" s="15">
        <v>6200001</v>
      </c>
      <c r="B52" s="17" t="s">
        <v>99</v>
      </c>
      <c r="C52" s="16">
        <v>0</v>
      </c>
      <c r="D52" s="16">
        <f t="shared" ref="D52" si="52">E52-C52</f>
        <v>0</v>
      </c>
      <c r="E52" s="16">
        <v>0</v>
      </c>
      <c r="F52" s="16">
        <v>8776</v>
      </c>
      <c r="G52" s="16">
        <v>8776</v>
      </c>
      <c r="H52" s="16">
        <f>F52-G52</f>
        <v>0</v>
      </c>
      <c r="I52" s="16">
        <f t="shared" ref="I52" si="53">F52-E52</f>
        <v>8776</v>
      </c>
    </row>
    <row r="53" spans="1:11" x14ac:dyDescent="0.3">
      <c r="A53" s="1" t="s">
        <v>100</v>
      </c>
      <c r="B53" s="6" t="s">
        <v>101</v>
      </c>
      <c r="C53" s="7">
        <f>+C52</f>
        <v>0</v>
      </c>
      <c r="D53" s="7">
        <f t="shared" ref="D53:I53" si="54">+D52</f>
        <v>0</v>
      </c>
      <c r="E53" s="7">
        <f t="shared" si="54"/>
        <v>0</v>
      </c>
      <c r="F53" s="7">
        <f t="shared" si="54"/>
        <v>8776</v>
      </c>
      <c r="G53" s="7">
        <f t="shared" si="54"/>
        <v>8776</v>
      </c>
      <c r="H53" s="7">
        <f t="shared" si="54"/>
        <v>0</v>
      </c>
      <c r="I53" s="7">
        <f t="shared" si="54"/>
        <v>8776</v>
      </c>
      <c r="K53" s="8"/>
    </row>
    <row r="54" spans="1:11" x14ac:dyDescent="0.3">
      <c r="A54" s="15">
        <v>6400001</v>
      </c>
      <c r="B54" s="17" t="s">
        <v>102</v>
      </c>
      <c r="C54" s="16">
        <v>0</v>
      </c>
      <c r="D54" s="16">
        <f t="shared" ref="D54" si="55">E54-C54</f>
        <v>0</v>
      </c>
      <c r="E54" s="16">
        <v>0</v>
      </c>
      <c r="F54" s="16">
        <v>1146.9000000000001</v>
      </c>
      <c r="G54" s="16">
        <v>1146.9000000000001</v>
      </c>
      <c r="H54" s="16">
        <f>F54-G54</f>
        <v>0</v>
      </c>
      <c r="I54" s="16">
        <f t="shared" ref="I54" si="56">F54-E54</f>
        <v>1146.9000000000001</v>
      </c>
    </row>
    <row r="55" spans="1:11" x14ac:dyDescent="0.3">
      <c r="A55" s="1" t="s">
        <v>103</v>
      </c>
      <c r="B55" s="6" t="s">
        <v>104</v>
      </c>
      <c r="C55" s="7">
        <f>+C54</f>
        <v>0</v>
      </c>
      <c r="D55" s="7">
        <f t="shared" ref="D55:I55" si="57">+D54</f>
        <v>0</v>
      </c>
      <c r="E55" s="7">
        <f t="shared" si="57"/>
        <v>0</v>
      </c>
      <c r="F55" s="7">
        <f t="shared" si="57"/>
        <v>1146.9000000000001</v>
      </c>
      <c r="G55" s="7">
        <f t="shared" si="57"/>
        <v>1146.9000000000001</v>
      </c>
      <c r="H55" s="7">
        <f t="shared" si="57"/>
        <v>0</v>
      </c>
      <c r="I55" s="7">
        <f t="shared" si="57"/>
        <v>1146.9000000000001</v>
      </c>
      <c r="K55" s="8"/>
    </row>
    <row r="56" spans="1:11" x14ac:dyDescent="0.3">
      <c r="A56" s="15">
        <v>6500001</v>
      </c>
      <c r="B56" s="17" t="s">
        <v>105</v>
      </c>
      <c r="C56" s="16">
        <v>4350</v>
      </c>
      <c r="D56" s="16">
        <f t="shared" ref="D56" si="58">E56-C56</f>
        <v>111</v>
      </c>
      <c r="E56" s="16">
        <v>4461</v>
      </c>
      <c r="F56" s="16">
        <v>5343.66</v>
      </c>
      <c r="G56" s="16">
        <v>5343.66</v>
      </c>
      <c r="H56" s="16">
        <f>F56-G56</f>
        <v>0</v>
      </c>
      <c r="I56" s="16">
        <f t="shared" ref="I56" si="59">F56-E56</f>
        <v>882.65999999999985</v>
      </c>
    </row>
    <row r="57" spans="1:11" x14ac:dyDescent="0.3">
      <c r="A57" s="1" t="s">
        <v>106</v>
      </c>
      <c r="B57" s="6" t="s">
        <v>107</v>
      </c>
      <c r="C57" s="7">
        <f>+C56</f>
        <v>4350</v>
      </c>
      <c r="D57" s="7">
        <f t="shared" ref="D57:I57" si="60">+D56</f>
        <v>111</v>
      </c>
      <c r="E57" s="7">
        <f t="shared" si="60"/>
        <v>4461</v>
      </c>
      <c r="F57" s="7">
        <f t="shared" si="60"/>
        <v>5343.66</v>
      </c>
      <c r="G57" s="7">
        <f t="shared" si="60"/>
        <v>5343.66</v>
      </c>
      <c r="H57" s="7">
        <f t="shared" si="60"/>
        <v>0</v>
      </c>
      <c r="I57" s="7">
        <f t="shared" si="60"/>
        <v>882.65999999999985</v>
      </c>
      <c r="K57" s="8"/>
    </row>
    <row r="58" spans="1:11" x14ac:dyDescent="0.3">
      <c r="A58" s="15">
        <v>6700002</v>
      </c>
      <c r="B58" s="17" t="s">
        <v>108</v>
      </c>
      <c r="C58" s="16">
        <v>6185</v>
      </c>
      <c r="D58" s="16">
        <f t="shared" ref="D58" si="61">E58-C58</f>
        <v>205</v>
      </c>
      <c r="E58" s="16">
        <v>6390</v>
      </c>
      <c r="F58" s="16">
        <v>428</v>
      </c>
      <c r="G58" s="16">
        <v>428</v>
      </c>
      <c r="H58" s="16">
        <f>F58-G58</f>
        <v>0</v>
      </c>
      <c r="I58" s="16">
        <f t="shared" ref="I58" si="62">F58-E58</f>
        <v>-5962</v>
      </c>
    </row>
    <row r="59" spans="1:11" x14ac:dyDescent="0.3">
      <c r="A59" s="1" t="s">
        <v>109</v>
      </c>
      <c r="B59" s="6" t="s">
        <v>110</v>
      </c>
      <c r="C59" s="7">
        <f>+C58</f>
        <v>6185</v>
      </c>
      <c r="D59" s="7">
        <f t="shared" ref="D59:I59" si="63">+D58</f>
        <v>205</v>
      </c>
      <c r="E59" s="7">
        <f t="shared" si="63"/>
        <v>6390</v>
      </c>
      <c r="F59" s="7">
        <f t="shared" si="63"/>
        <v>428</v>
      </c>
      <c r="G59" s="7">
        <f t="shared" si="63"/>
        <v>428</v>
      </c>
      <c r="H59" s="7">
        <f t="shared" si="63"/>
        <v>0</v>
      </c>
      <c r="I59" s="7">
        <f t="shared" si="63"/>
        <v>-5962</v>
      </c>
      <c r="K59" s="8"/>
    </row>
    <row r="60" spans="1:11" x14ac:dyDescent="0.3">
      <c r="A60" s="49" t="s">
        <v>111</v>
      </c>
      <c r="B60" s="50" t="s">
        <v>112</v>
      </c>
      <c r="C60" s="51">
        <f>+C53+C55+C57+C59</f>
        <v>10535</v>
      </c>
      <c r="D60" s="51">
        <f t="shared" ref="D60:I60" si="64">+D53+D55+D57+D59</f>
        <v>316</v>
      </c>
      <c r="E60" s="51">
        <f t="shared" si="64"/>
        <v>10851</v>
      </c>
      <c r="F60" s="51">
        <f t="shared" si="64"/>
        <v>15694.56</v>
      </c>
      <c r="G60" s="51">
        <f>+G53+G55+G57+G59</f>
        <v>15694.56</v>
      </c>
      <c r="H60" s="51">
        <f t="shared" si="64"/>
        <v>0</v>
      </c>
      <c r="I60" s="51">
        <f t="shared" si="64"/>
        <v>4843.5599999999995</v>
      </c>
      <c r="K60" s="8"/>
    </row>
    <row r="61" spans="1:11" s="8" customFormat="1" x14ac:dyDescent="0.25">
      <c r="A61" s="57" t="s">
        <v>52</v>
      </c>
      <c r="B61" s="57"/>
      <c r="C61" s="52">
        <f t="shared" ref="C61:I61" si="65">+C8+C40+C43+C51+C60</f>
        <v>9770535</v>
      </c>
      <c r="D61" s="52">
        <f t="shared" si="65"/>
        <v>321169</v>
      </c>
      <c r="E61" s="52">
        <f t="shared" si="65"/>
        <v>10091704</v>
      </c>
      <c r="F61" s="52">
        <f t="shared" si="65"/>
        <v>12149825.140000001</v>
      </c>
      <c r="G61" s="52">
        <f t="shared" si="65"/>
        <v>11859476.82</v>
      </c>
      <c r="H61" s="52">
        <f t="shared" si="65"/>
        <v>290348.32000000018</v>
      </c>
      <c r="I61" s="52">
        <f t="shared" si="65"/>
        <v>2058121.1400000004</v>
      </c>
    </row>
  </sheetData>
  <mergeCells count="1">
    <mergeCell ref="A61:B61"/>
  </mergeCells>
  <pageMargins left="0.7" right="0.7" top="0.75" bottom="0.75" header="0.3" footer="0.3"/>
  <pageSetup paperSize="9" scale="89" orientation="landscape" horizontalDpi="1200" verticalDpi="1200" r:id="rId1"/>
  <ignoredErrors>
    <ignoredError sqref="D5:I5 D7:I61 D6:E6 H6:I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EB13E-DAAF-4D96-B0B2-E1EFB45927B2}">
  <dimension ref="A1:D13"/>
  <sheetViews>
    <sheetView showGridLines="0" zoomScale="80" zoomScaleNormal="80" workbookViewId="0">
      <selection activeCell="F15" sqref="F15"/>
    </sheetView>
  </sheetViews>
  <sheetFormatPr baseColWidth="10" defaultColWidth="11.44140625" defaultRowHeight="14.4" x14ac:dyDescent="0.25"/>
  <cols>
    <col min="1" max="1" width="65.33203125" style="2" customWidth="1"/>
    <col min="2" max="2" width="18.21875" style="2" customWidth="1"/>
    <col min="3" max="3" width="20.21875" style="2" customWidth="1"/>
    <col min="4" max="4" width="17" style="2" customWidth="1"/>
    <col min="5" max="16384" width="11.44140625" style="2"/>
  </cols>
  <sheetData>
    <row r="1" spans="1:4" ht="37.5" customHeight="1" x14ac:dyDescent="0.25">
      <c r="A1" s="47" t="s">
        <v>113</v>
      </c>
      <c r="B1" s="46" t="s">
        <v>114</v>
      </c>
      <c r="C1" s="46" t="s">
        <v>115</v>
      </c>
      <c r="D1" s="46" t="s">
        <v>116</v>
      </c>
    </row>
    <row r="2" spans="1:4" x14ac:dyDescent="0.25">
      <c r="A2" s="19" t="s">
        <v>117</v>
      </c>
      <c r="B2" s="5">
        <f>'I. Liq. Pressupost INGRESSOS'!F5+'I. Liq. Pressupost INGRESSOS'!F39+'I. Liq. Pressupost INGRESSOS'!F47</f>
        <v>12021212.6</v>
      </c>
      <c r="C2" s="5">
        <f>'II. Liq. Pressupost DESPESES'!F8+'II. Liq. Pressupost DESPESES'!F40+'II. Liq. Pressupost DESPESES'!F43+'II. Liq. Pressupost DESPESES'!F51</f>
        <v>12134130.58</v>
      </c>
      <c r="D2" s="5">
        <f>B2-C2</f>
        <v>-112917.98000000045</v>
      </c>
    </row>
    <row r="3" spans="1:4" x14ac:dyDescent="0.25">
      <c r="A3" s="19" t="s">
        <v>118</v>
      </c>
      <c r="B3" s="5">
        <v>0</v>
      </c>
      <c r="C3" s="5">
        <f>'II. Liq. Pressupost DESPESES'!F60</f>
        <v>15694.56</v>
      </c>
      <c r="D3" s="5">
        <f>B3-C3</f>
        <v>-15694.56</v>
      </c>
    </row>
    <row r="4" spans="1:4" x14ac:dyDescent="0.25">
      <c r="A4" s="20" t="s">
        <v>119</v>
      </c>
      <c r="B4" s="5">
        <f>SUM(B2:B3)</f>
        <v>12021212.6</v>
      </c>
      <c r="C4" s="5">
        <f t="shared" ref="C4:D4" si="0">SUM(C2:C3)</f>
        <v>12149825.140000001</v>
      </c>
      <c r="D4" s="5">
        <f t="shared" si="0"/>
        <v>-128612.54000000044</v>
      </c>
    </row>
    <row r="5" spans="1:4" x14ac:dyDescent="0.25">
      <c r="A5" s="19" t="s">
        <v>120</v>
      </c>
      <c r="B5" s="5">
        <v>0</v>
      </c>
      <c r="C5" s="5">
        <v>0</v>
      </c>
      <c r="D5" s="5">
        <f>B5-C5</f>
        <v>0</v>
      </c>
    </row>
    <row r="6" spans="1:4" x14ac:dyDescent="0.25">
      <c r="A6" s="19" t="s">
        <v>121</v>
      </c>
      <c r="B6" s="5">
        <v>0</v>
      </c>
      <c r="C6" s="5">
        <v>0</v>
      </c>
      <c r="D6" s="5">
        <f>B6-C6</f>
        <v>0</v>
      </c>
    </row>
    <row r="7" spans="1:4" x14ac:dyDescent="0.25">
      <c r="A7" s="20" t="s">
        <v>122</v>
      </c>
      <c r="B7" s="5">
        <f>SUM(B5:B6)</f>
        <v>0</v>
      </c>
      <c r="C7" s="5">
        <f t="shared" ref="C7:D7" si="1">SUM(C5:C6)</f>
        <v>0</v>
      </c>
      <c r="D7" s="5">
        <f t="shared" si="1"/>
        <v>0</v>
      </c>
    </row>
    <row r="8" spans="1:4" s="8" customFormat="1" x14ac:dyDescent="0.25">
      <c r="A8" s="54" t="s">
        <v>123</v>
      </c>
      <c r="B8" s="51">
        <f>+B4+B7</f>
        <v>12021212.6</v>
      </c>
      <c r="C8" s="51">
        <f t="shared" ref="C8:D8" si="2">+C4+C7</f>
        <v>12149825.140000001</v>
      </c>
      <c r="D8" s="51">
        <f t="shared" si="2"/>
        <v>-128612.54000000044</v>
      </c>
    </row>
    <row r="9" spans="1:4" x14ac:dyDescent="0.25">
      <c r="A9" s="20" t="s">
        <v>124</v>
      </c>
      <c r="B9" s="5"/>
      <c r="C9" s="5"/>
      <c r="D9" s="5"/>
    </row>
    <row r="10" spans="1:4" x14ac:dyDescent="0.25">
      <c r="A10" s="20" t="s">
        <v>125</v>
      </c>
      <c r="B10" s="5"/>
      <c r="C10" s="5"/>
      <c r="D10" s="5"/>
    </row>
    <row r="11" spans="1:4" x14ac:dyDescent="0.25">
      <c r="A11" s="20" t="s">
        <v>126</v>
      </c>
      <c r="B11" s="5"/>
      <c r="C11" s="5"/>
      <c r="D11" s="5"/>
    </row>
    <row r="12" spans="1:4" s="8" customFormat="1" x14ac:dyDescent="0.25">
      <c r="A12" s="54" t="s">
        <v>127</v>
      </c>
      <c r="B12" s="51">
        <f>SUM(B9:B10)-B11</f>
        <v>0</v>
      </c>
      <c r="C12" s="51">
        <f t="shared" ref="C12:D12" si="3">SUM(C9:C10)-C11</f>
        <v>0</v>
      </c>
      <c r="D12" s="51">
        <f t="shared" si="3"/>
        <v>0</v>
      </c>
    </row>
    <row r="13" spans="1:4" s="8" customFormat="1" x14ac:dyDescent="0.25">
      <c r="A13" s="53" t="s">
        <v>128</v>
      </c>
      <c r="B13" s="52">
        <f>B8+B12</f>
        <v>12021212.6</v>
      </c>
      <c r="C13" s="52">
        <f t="shared" ref="C13:D13" si="4">C8+C12</f>
        <v>12149825.140000001</v>
      </c>
      <c r="D13" s="52">
        <f t="shared" si="4"/>
        <v>-128612.54000000044</v>
      </c>
    </row>
  </sheetData>
  <pageMargins left="0.7" right="0.7" top="0.75" bottom="0.75" header="0.3" footer="0.3"/>
  <pageSetup paperSize="9" orientation="portrait" r:id="rId1"/>
  <ignoredErrors>
    <ignoredError sqref="D4" formula="1"/>
    <ignoredError sqref="B12:D12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CD5D-F09F-4EB8-A7B1-C9FEA30E36A7}">
  <dimension ref="A1:E57"/>
  <sheetViews>
    <sheetView showGridLines="0" zoomScaleNormal="100" workbookViewId="0">
      <selection activeCell="G15" sqref="G15"/>
    </sheetView>
  </sheetViews>
  <sheetFormatPr baseColWidth="10" defaultColWidth="11.44140625" defaultRowHeight="14.4" x14ac:dyDescent="0.25"/>
  <cols>
    <col min="1" max="1" width="1.5546875" style="22" customWidth="1"/>
    <col min="2" max="2" width="68.77734375" style="2" bestFit="1" customWidth="1"/>
    <col min="3" max="3" width="2.77734375" style="2" customWidth="1"/>
    <col min="4" max="4" width="29.44140625" style="13" customWidth="1"/>
    <col min="5" max="5" width="1.5546875" style="22" customWidth="1"/>
    <col min="6" max="16384" width="11.44140625" style="2"/>
  </cols>
  <sheetData>
    <row r="1" spans="2:4" x14ac:dyDescent="0.25">
      <c r="B1" s="21"/>
      <c r="C1" s="22"/>
      <c r="D1" s="23"/>
    </row>
    <row r="2" spans="2:4" ht="15" thickBot="1" x14ac:dyDescent="0.3">
      <c r="B2" s="22"/>
      <c r="C2" s="22"/>
      <c r="D2" s="23"/>
    </row>
    <row r="3" spans="2:4" ht="18" x14ac:dyDescent="0.25">
      <c r="B3" s="58" t="s">
        <v>183</v>
      </c>
      <c r="C3" s="59"/>
      <c r="D3" s="60"/>
    </row>
    <row r="4" spans="2:4" ht="18" x14ac:dyDescent="0.25">
      <c r="B4" s="24" t="s">
        <v>129</v>
      </c>
      <c r="C4" s="25"/>
      <c r="D4" s="26" t="s">
        <v>130</v>
      </c>
    </row>
    <row r="5" spans="2:4" ht="10.5" customHeight="1" thickBot="1" x14ac:dyDescent="0.3">
      <c r="B5" s="27"/>
      <c r="C5" s="28"/>
      <c r="D5" s="29"/>
    </row>
    <row r="6" spans="2:4" ht="18.600000000000001" thickBot="1" x14ac:dyDescent="0.3">
      <c r="B6" s="30" t="s">
        <v>131</v>
      </c>
      <c r="C6" s="31"/>
      <c r="D6" s="32">
        <v>-128612.54000000044</v>
      </c>
    </row>
    <row r="7" spans="2:4" ht="18" x14ac:dyDescent="0.25">
      <c r="B7" s="27"/>
      <c r="C7" s="28"/>
      <c r="D7" s="33"/>
    </row>
    <row r="8" spans="2:4" ht="15.6" x14ac:dyDescent="0.25">
      <c r="B8" s="34" t="s">
        <v>132</v>
      </c>
      <c r="C8" s="35"/>
      <c r="D8" s="43">
        <v>0</v>
      </c>
    </row>
    <row r="9" spans="2:4" ht="15.6" x14ac:dyDescent="0.25">
      <c r="B9" s="34" t="s">
        <v>133</v>
      </c>
      <c r="C9" s="35"/>
      <c r="D9" s="43">
        <v>15694.56</v>
      </c>
    </row>
    <row r="10" spans="2:4" ht="15.6" x14ac:dyDescent="0.25">
      <c r="B10" s="36"/>
      <c r="C10" s="37"/>
      <c r="D10" s="42"/>
    </row>
    <row r="11" spans="2:4" ht="15.6" x14ac:dyDescent="0.25">
      <c r="B11" s="34" t="s">
        <v>134</v>
      </c>
      <c r="C11" s="35"/>
      <c r="D11" s="43">
        <v>0</v>
      </c>
    </row>
    <row r="12" spans="2:4" ht="15.6" x14ac:dyDescent="0.25">
      <c r="B12" s="34" t="s">
        <v>135</v>
      </c>
      <c r="C12" s="35"/>
      <c r="D12" s="44">
        <v>-85884.88</v>
      </c>
    </row>
    <row r="13" spans="2:4" ht="15.6" x14ac:dyDescent="0.25">
      <c r="B13" s="34" t="s">
        <v>136</v>
      </c>
      <c r="C13" s="35"/>
      <c r="D13" s="43">
        <v>-40124.35</v>
      </c>
    </row>
    <row r="14" spans="2:4" ht="15.6" x14ac:dyDescent="0.25">
      <c r="B14" s="34" t="s">
        <v>137</v>
      </c>
      <c r="C14" s="35"/>
      <c r="D14" s="43">
        <v>-12853.08</v>
      </c>
    </row>
    <row r="15" spans="2:4" ht="15.6" x14ac:dyDescent="0.25">
      <c r="B15" s="34" t="s">
        <v>138</v>
      </c>
      <c r="C15" s="35"/>
      <c r="D15" s="43"/>
    </row>
    <row r="16" spans="2:4" ht="15.6" x14ac:dyDescent="0.25">
      <c r="B16" s="36"/>
      <c r="C16" s="37"/>
      <c r="D16" s="42"/>
    </row>
    <row r="17" spans="2:4" ht="15.6" x14ac:dyDescent="0.25">
      <c r="B17" s="34" t="s">
        <v>139</v>
      </c>
      <c r="C17" s="35"/>
      <c r="D17" s="44">
        <v>68225.7</v>
      </c>
    </row>
    <row r="18" spans="2:4" ht="15.6" x14ac:dyDescent="0.25">
      <c r="B18" s="34" t="s">
        <v>140</v>
      </c>
      <c r="C18" s="35"/>
      <c r="D18" s="43"/>
    </row>
    <row r="19" spans="2:4" ht="15.6" x14ac:dyDescent="0.25">
      <c r="B19" s="34" t="s">
        <v>141</v>
      </c>
      <c r="C19" s="35"/>
      <c r="D19" s="43">
        <v>-2715.18</v>
      </c>
    </row>
    <row r="20" spans="2:4" ht="15.6" x14ac:dyDescent="0.25">
      <c r="B20" s="34" t="s">
        <v>142</v>
      </c>
      <c r="C20" s="35"/>
      <c r="D20" s="43"/>
    </row>
    <row r="21" spans="2:4" ht="15.6" x14ac:dyDescent="0.25">
      <c r="B21" s="34" t="s">
        <v>143</v>
      </c>
      <c r="C21" s="35"/>
      <c r="D21" s="44">
        <v>186311.88</v>
      </c>
    </row>
    <row r="22" spans="2:4" ht="15.6" x14ac:dyDescent="0.25">
      <c r="B22" s="34" t="s">
        <v>144</v>
      </c>
      <c r="C22" s="35"/>
      <c r="D22" s="44">
        <v>-42.11</v>
      </c>
    </row>
    <row r="23" spans="2:4" ht="15.6" x14ac:dyDescent="0.25">
      <c r="B23" s="36"/>
      <c r="C23" s="37"/>
      <c r="D23" s="42"/>
    </row>
    <row r="24" spans="2:4" ht="15.6" x14ac:dyDescent="0.25">
      <c r="B24" s="34" t="s">
        <v>145</v>
      </c>
      <c r="C24" s="35"/>
      <c r="D24" s="44">
        <v>0</v>
      </c>
    </row>
    <row r="25" spans="2:4" ht="18.600000000000001" thickBot="1" x14ac:dyDescent="0.3">
      <c r="B25" s="27"/>
      <c r="C25" s="28"/>
      <c r="D25" s="45"/>
    </row>
    <row r="26" spans="2:4" ht="18.600000000000001" thickBot="1" x14ac:dyDescent="0.3">
      <c r="B26" s="38" t="s">
        <v>146</v>
      </c>
      <c r="C26" s="39"/>
      <c r="D26" s="40">
        <v>-4.2142289657931542E-10</v>
      </c>
    </row>
    <row r="27" spans="2:4" s="22" customFormat="1" x14ac:dyDescent="0.25">
      <c r="D27" s="23"/>
    </row>
    <row r="37" spans="4:5" x14ac:dyDescent="0.25">
      <c r="D37" s="2"/>
      <c r="E37" s="2"/>
    </row>
    <row r="38" spans="4:5" x14ac:dyDescent="0.25">
      <c r="D38" s="2"/>
      <c r="E38" s="2"/>
    </row>
    <row r="39" spans="4:5" x14ac:dyDescent="0.25">
      <c r="D39" s="2"/>
      <c r="E39" s="2"/>
    </row>
    <row r="40" spans="4:5" x14ac:dyDescent="0.25">
      <c r="D40" s="2"/>
      <c r="E40" s="2"/>
    </row>
    <row r="41" spans="4:5" x14ac:dyDescent="0.25">
      <c r="D41" s="2"/>
      <c r="E41" s="2"/>
    </row>
    <row r="42" spans="4:5" x14ac:dyDescent="0.25">
      <c r="D42" s="2"/>
      <c r="E42" s="2"/>
    </row>
    <row r="43" spans="4:5" x14ac:dyDescent="0.25">
      <c r="D43" s="2"/>
      <c r="E43" s="2"/>
    </row>
    <row r="44" spans="4:5" x14ac:dyDescent="0.25">
      <c r="D44" s="2"/>
      <c r="E44" s="2"/>
    </row>
    <row r="45" spans="4:5" x14ac:dyDescent="0.25">
      <c r="D45" s="2"/>
      <c r="E45" s="2"/>
    </row>
    <row r="46" spans="4:5" x14ac:dyDescent="0.25">
      <c r="D46" s="2"/>
      <c r="E46" s="2"/>
    </row>
    <row r="47" spans="4:5" x14ac:dyDescent="0.25">
      <c r="D47" s="2"/>
      <c r="E47" s="2"/>
    </row>
    <row r="48" spans="4:5" x14ac:dyDescent="0.25">
      <c r="D48" s="2"/>
      <c r="E48" s="2"/>
    </row>
    <row r="49" spans="4:5" x14ac:dyDescent="0.25">
      <c r="D49" s="2"/>
      <c r="E49" s="2"/>
    </row>
    <row r="50" spans="4:5" x14ac:dyDescent="0.25">
      <c r="D50" s="2"/>
      <c r="E50" s="2"/>
    </row>
    <row r="51" spans="4:5" x14ac:dyDescent="0.25">
      <c r="D51" s="2"/>
      <c r="E51" s="2"/>
    </row>
    <row r="52" spans="4:5" x14ac:dyDescent="0.25">
      <c r="D52" s="2"/>
      <c r="E52" s="2"/>
    </row>
    <row r="53" spans="4:5" x14ac:dyDescent="0.25">
      <c r="D53" s="2"/>
      <c r="E53" s="2"/>
    </row>
    <row r="54" spans="4:5" x14ac:dyDescent="0.25">
      <c r="D54" s="2"/>
      <c r="E54" s="2"/>
    </row>
    <row r="55" spans="4:5" x14ac:dyDescent="0.25">
      <c r="D55" s="2"/>
      <c r="E55" s="2"/>
    </row>
    <row r="56" spans="4:5" x14ac:dyDescent="0.25">
      <c r="D56" s="2"/>
      <c r="E56" s="2"/>
    </row>
    <row r="57" spans="4:5" x14ac:dyDescent="0.25">
      <c r="D57" s="2"/>
      <c r="E57" s="2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I. Liq. Pressupost INGRESSOS</vt:lpstr>
      <vt:lpstr>II. Liq. Pressupost DESPESES</vt:lpstr>
      <vt:lpstr>III. Resultat pressupostari</vt:lpstr>
      <vt:lpstr>CONCILIACIÓ</vt:lpstr>
      <vt:lpstr>CONCILIACIÓ!Área_de_impresión</vt:lpstr>
      <vt:lpstr>'I. Liq. Pressupost INGRESSOS'!Área_de_impresión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Josune Frade Gonzalez</dc:creator>
  <cp:lastModifiedBy>Montserrat Rovira Soto</cp:lastModifiedBy>
  <cp:lastPrinted>2025-05-26T10:46:33Z</cp:lastPrinted>
  <dcterms:created xsi:type="dcterms:W3CDTF">2025-05-19T13:44:36Z</dcterms:created>
  <dcterms:modified xsi:type="dcterms:W3CDTF">2025-09-04T13:44:53Z</dcterms:modified>
</cp:coreProperties>
</file>