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39689214-T\Documents\FEINA--\David 2022\FURV\Tancament 2021\"/>
    </mc:Choice>
  </mc:AlternateContent>
  <xr:revisionPtr revIDLastSave="0" documentId="13_ncr:1_{FACD2EF7-A4F4-48A5-818F-9B2D14B3491B}" xr6:coauthVersionLast="47" xr6:coauthVersionMax="47" xr10:uidLastSave="{00000000-0000-0000-0000-000000000000}"/>
  <bookViews>
    <workbookView xWindow="-120" yWindow="-120" windowWidth="29040" windowHeight="15840" tabRatio="956" activeTab="3" xr2:uid="{00000000-000D-0000-FFFF-FFFF00000000}"/>
  </bookViews>
  <sheets>
    <sheet name="Liquidació PTTO 2021" sheetId="14" r:id="rId1"/>
    <sheet name="Liquidació PTTO 2021 Ingrés" sheetId="17" r:id="rId2"/>
    <sheet name="Liquidació PTTO 2020 Despes (2)" sheetId="19" r:id="rId3"/>
    <sheet name="Conciliació 2021" sheetId="20" r:id="rId4"/>
  </sheets>
  <calcPr calcId="181029"/>
</workbook>
</file>

<file path=xl/calcChain.xml><?xml version="1.0" encoding="utf-8"?>
<calcChain xmlns="http://schemas.openxmlformats.org/spreadsheetml/2006/main">
  <c r="D24" i="20" l="1"/>
  <c r="D5" i="20"/>
  <c r="M56" i="19"/>
  <c r="L56" i="19"/>
  <c r="K56" i="19"/>
  <c r="J56" i="19"/>
  <c r="I56" i="19"/>
  <c r="L55" i="19"/>
  <c r="K55" i="19"/>
  <c r="J55" i="19"/>
  <c r="I55" i="19"/>
  <c r="E55" i="19"/>
  <c r="I53" i="19"/>
  <c r="I54" i="19" s="1"/>
  <c r="L52" i="19"/>
  <c r="K52" i="19"/>
  <c r="J52" i="19"/>
  <c r="I52" i="19"/>
  <c r="E52" i="19"/>
  <c r="M49" i="19"/>
  <c r="L50" i="19"/>
  <c r="K50" i="19"/>
  <c r="J50" i="19"/>
  <c r="I50" i="19"/>
  <c r="E50" i="19"/>
  <c r="M51" i="19"/>
  <c r="M48" i="19"/>
  <c r="M45" i="19"/>
  <c r="M43" i="19"/>
  <c r="M40" i="19"/>
  <c r="M37" i="19"/>
  <c r="M35" i="19"/>
  <c r="M17" i="19"/>
  <c r="M18" i="19"/>
  <c r="M19" i="19"/>
  <c r="M20" i="19"/>
  <c r="M21" i="19"/>
  <c r="M22" i="19"/>
  <c r="M23" i="19"/>
  <c r="M24" i="19"/>
  <c r="H24" i="19" s="1"/>
  <c r="M25" i="19"/>
  <c r="M26" i="19"/>
  <c r="M27" i="19"/>
  <c r="M28" i="19"/>
  <c r="M29" i="19"/>
  <c r="H29" i="19" s="1"/>
  <c r="M30" i="19"/>
  <c r="M31" i="19"/>
  <c r="M32" i="19"/>
  <c r="M33" i="19"/>
  <c r="M16" i="19"/>
  <c r="H16" i="19" s="1"/>
  <c r="H32" i="19"/>
  <c r="M14" i="19"/>
  <c r="M15" i="19" s="1"/>
  <c r="H15" i="19" s="1"/>
  <c r="M9" i="19"/>
  <c r="M10" i="19"/>
  <c r="H10" i="19" s="1"/>
  <c r="M11" i="19"/>
  <c r="H11" i="19" s="1"/>
  <c r="M12" i="19"/>
  <c r="H12" i="19" s="1"/>
  <c r="M8" i="19"/>
  <c r="M5" i="19"/>
  <c r="M3" i="19"/>
  <c r="H3" i="19" s="1"/>
  <c r="M2" i="19"/>
  <c r="J4" i="19"/>
  <c r="K4" i="19"/>
  <c r="L4" i="19"/>
  <c r="I4" i="19"/>
  <c r="E54" i="19"/>
  <c r="E48" i="19"/>
  <c r="E47" i="19"/>
  <c r="E44" i="19"/>
  <c r="E42" i="19"/>
  <c r="E41" i="19"/>
  <c r="E7" i="19"/>
  <c r="E39" i="19"/>
  <c r="E38" i="19"/>
  <c r="E36" i="19"/>
  <c r="E34" i="19"/>
  <c r="E15" i="19"/>
  <c r="E13" i="19"/>
  <c r="E6" i="19"/>
  <c r="E4" i="19"/>
  <c r="L54" i="19"/>
  <c r="K54" i="19"/>
  <c r="J54" i="19"/>
  <c r="M53" i="19"/>
  <c r="M50" i="19"/>
  <c r="L47" i="19"/>
  <c r="K47" i="19"/>
  <c r="J47" i="19"/>
  <c r="I47" i="19"/>
  <c r="L44" i="19"/>
  <c r="K44" i="19"/>
  <c r="J44" i="19"/>
  <c r="J48" i="19" s="1"/>
  <c r="I44" i="19"/>
  <c r="I48" i="19" s="1"/>
  <c r="L41" i="19"/>
  <c r="L42" i="19" s="1"/>
  <c r="K41" i="19"/>
  <c r="K42" i="19" s="1"/>
  <c r="J41" i="19"/>
  <c r="J42" i="19" s="1"/>
  <c r="I41" i="19"/>
  <c r="I42" i="19" s="1"/>
  <c r="L38" i="19"/>
  <c r="K38" i="19"/>
  <c r="J38" i="19"/>
  <c r="I38" i="19"/>
  <c r="L36" i="19"/>
  <c r="K36" i="19"/>
  <c r="J36" i="19"/>
  <c r="I36" i="19"/>
  <c r="L34" i="19"/>
  <c r="K34" i="19"/>
  <c r="J34" i="19"/>
  <c r="I34" i="19"/>
  <c r="H33" i="19"/>
  <c r="H31" i="19"/>
  <c r="H30" i="19"/>
  <c r="H27" i="19"/>
  <c r="H26" i="19"/>
  <c r="H25" i="19"/>
  <c r="H23" i="19"/>
  <c r="H22" i="19"/>
  <c r="H21" i="19"/>
  <c r="H19" i="19"/>
  <c r="H18" i="19"/>
  <c r="H17" i="19"/>
  <c r="L15" i="19"/>
  <c r="K15" i="19"/>
  <c r="J15" i="19"/>
  <c r="I15" i="19"/>
  <c r="H14" i="19"/>
  <c r="L13" i="19"/>
  <c r="K13" i="19"/>
  <c r="J13" i="19"/>
  <c r="I13" i="19"/>
  <c r="H8" i="19"/>
  <c r="M6" i="19"/>
  <c r="H6" i="19" s="1"/>
  <c r="L6" i="19"/>
  <c r="K6" i="19"/>
  <c r="J6" i="19"/>
  <c r="J7" i="19" s="1"/>
  <c r="I6" i="19"/>
  <c r="H5" i="19"/>
  <c r="H2" i="19"/>
  <c r="J32" i="17"/>
  <c r="K32" i="17"/>
  <c r="L32" i="17"/>
  <c r="L35" i="17" s="1"/>
  <c r="L36" i="17" s="1"/>
  <c r="I32" i="17"/>
  <c r="E32" i="17"/>
  <c r="E30" i="17"/>
  <c r="K30" i="17"/>
  <c r="L30" i="17"/>
  <c r="M30" i="17"/>
  <c r="J30" i="17"/>
  <c r="J35" i="17" s="1"/>
  <c r="J36" i="17" s="1"/>
  <c r="I30" i="17"/>
  <c r="K35" i="17"/>
  <c r="K36" i="17" s="1"/>
  <c r="I35" i="17"/>
  <c r="I36" i="17" s="1"/>
  <c r="J34" i="17"/>
  <c r="K34" i="17"/>
  <c r="L34" i="17"/>
  <c r="I34" i="17"/>
  <c r="J28" i="17"/>
  <c r="K28" i="17"/>
  <c r="L28" i="17"/>
  <c r="I28" i="17"/>
  <c r="J27" i="17"/>
  <c r="K27" i="17"/>
  <c r="L27" i="17"/>
  <c r="I27" i="17"/>
  <c r="J25" i="17"/>
  <c r="K25" i="17"/>
  <c r="L25" i="17"/>
  <c r="I25" i="17"/>
  <c r="L24" i="17"/>
  <c r="J23" i="17"/>
  <c r="K23" i="17"/>
  <c r="L23" i="17"/>
  <c r="I23" i="17"/>
  <c r="L22" i="17"/>
  <c r="J21" i="17"/>
  <c r="K21" i="17"/>
  <c r="L21" i="17"/>
  <c r="I21" i="17"/>
  <c r="J17" i="17"/>
  <c r="K17" i="17"/>
  <c r="L17" i="17"/>
  <c r="I17" i="17"/>
  <c r="J15" i="17"/>
  <c r="K15" i="17"/>
  <c r="L15" i="17"/>
  <c r="I15" i="17"/>
  <c r="J11" i="17"/>
  <c r="K11" i="17"/>
  <c r="L11" i="17"/>
  <c r="I11" i="17"/>
  <c r="J9" i="17"/>
  <c r="K9" i="17"/>
  <c r="L9" i="17"/>
  <c r="I9" i="17"/>
  <c r="H4" i="17"/>
  <c r="H5" i="17"/>
  <c r="H8" i="17"/>
  <c r="H9" i="17"/>
  <c r="H12" i="17"/>
  <c r="H14" i="17"/>
  <c r="H18" i="17"/>
  <c r="H20" i="17"/>
  <c r="H21" i="17"/>
  <c r="H22" i="17"/>
  <c r="H23" i="17"/>
  <c r="H24" i="17"/>
  <c r="H25" i="17"/>
  <c r="H33" i="17"/>
  <c r="H34" i="17"/>
  <c r="H3" i="17"/>
  <c r="H2" i="17"/>
  <c r="J5" i="17"/>
  <c r="K5" i="17"/>
  <c r="L5" i="17"/>
  <c r="I5" i="17"/>
  <c r="J7" i="17"/>
  <c r="K7" i="17"/>
  <c r="L7" i="17"/>
  <c r="I7" i="17"/>
  <c r="J4" i="17"/>
  <c r="K4" i="17"/>
  <c r="L4" i="17"/>
  <c r="I4" i="17"/>
  <c r="M34" i="17"/>
  <c r="E34" i="17"/>
  <c r="E35" i="17" s="1"/>
  <c r="M32" i="17"/>
  <c r="M27" i="17"/>
  <c r="E27" i="17"/>
  <c r="M25" i="17"/>
  <c r="E25" i="17"/>
  <c r="M23" i="17"/>
  <c r="E23" i="17"/>
  <c r="M21" i="17"/>
  <c r="E21" i="17"/>
  <c r="M17" i="17"/>
  <c r="E17" i="17"/>
  <c r="M15" i="17"/>
  <c r="E15" i="17"/>
  <c r="H15" i="17" s="1"/>
  <c r="M11" i="17"/>
  <c r="E11" i="17"/>
  <c r="M9" i="17"/>
  <c r="E9" i="17"/>
  <c r="M7" i="17"/>
  <c r="E7" i="17"/>
  <c r="M4" i="17"/>
  <c r="M5" i="17" s="1"/>
  <c r="E4" i="17"/>
  <c r="E5" i="17" s="1"/>
  <c r="E56" i="19" l="1"/>
  <c r="F54" i="19"/>
  <c r="F3" i="19"/>
  <c r="E58" i="19"/>
  <c r="K48" i="19"/>
  <c r="L48" i="19"/>
  <c r="M34" i="19"/>
  <c r="H34" i="19" s="1"/>
  <c r="H20" i="19"/>
  <c r="M13" i="19"/>
  <c r="H13" i="19" s="1"/>
  <c r="H9" i="19"/>
  <c r="M4" i="19"/>
  <c r="F46" i="19"/>
  <c r="F19" i="19"/>
  <c r="F12" i="19"/>
  <c r="F17" i="19"/>
  <c r="F42" i="19"/>
  <c r="F5" i="19"/>
  <c r="F10" i="19"/>
  <c r="F23" i="19"/>
  <c r="F8" i="19"/>
  <c r="F21" i="19"/>
  <c r="F37" i="19"/>
  <c r="F50" i="19"/>
  <c r="F26" i="19"/>
  <c r="F32" i="19"/>
  <c r="F38" i="19"/>
  <c r="F47" i="19"/>
  <c r="F2" i="19"/>
  <c r="F4" i="19"/>
  <c r="F6" i="19"/>
  <c r="F9" i="19"/>
  <c r="F11" i="19"/>
  <c r="F13" i="19"/>
  <c r="F16" i="19"/>
  <c r="F18" i="19"/>
  <c r="F20" i="19"/>
  <c r="F22" i="19"/>
  <c r="F40" i="19"/>
  <c r="F44" i="19"/>
  <c r="F49" i="19"/>
  <c r="F51" i="19"/>
  <c r="F53" i="19"/>
  <c r="F24" i="19"/>
  <c r="F39" i="19"/>
  <c r="F52" i="19"/>
  <c r="F14" i="19"/>
  <c r="F28" i="19"/>
  <c r="F30" i="19"/>
  <c r="F34" i="19"/>
  <c r="F43" i="19"/>
  <c r="F56" i="19"/>
  <c r="F15" i="19"/>
  <c r="F25" i="19"/>
  <c r="F27" i="19"/>
  <c r="F29" i="19"/>
  <c r="F31" i="19"/>
  <c r="F33" i="19"/>
  <c r="F35" i="19"/>
  <c r="F41" i="19"/>
  <c r="F45" i="19"/>
  <c r="F7" i="19"/>
  <c r="F36" i="19"/>
  <c r="F48" i="19"/>
  <c r="F55" i="19"/>
  <c r="I39" i="19"/>
  <c r="J39" i="19"/>
  <c r="L7" i="19"/>
  <c r="K7" i="19"/>
  <c r="H35" i="19"/>
  <c r="M36" i="19"/>
  <c r="H37" i="19"/>
  <c r="M38" i="19"/>
  <c r="H40" i="19"/>
  <c r="M41" i="19"/>
  <c r="H43" i="19"/>
  <c r="M44" i="19"/>
  <c r="H45" i="19"/>
  <c r="M47" i="19"/>
  <c r="M52" i="19"/>
  <c r="H51" i="19"/>
  <c r="M7" i="19"/>
  <c r="H4" i="19"/>
  <c r="I7" i="19"/>
  <c r="K39" i="19"/>
  <c r="L39" i="19"/>
  <c r="M54" i="19"/>
  <c r="M35" i="17"/>
  <c r="H35" i="17" s="1"/>
  <c r="M28" i="17"/>
  <c r="E28" i="17"/>
  <c r="M55" i="19" l="1"/>
  <c r="H44" i="19"/>
  <c r="H47" i="19"/>
  <c r="H38" i="19"/>
  <c r="M39" i="19"/>
  <c r="H7" i="19"/>
  <c r="H36" i="19"/>
  <c r="H52" i="19"/>
  <c r="H41" i="19"/>
  <c r="M42" i="19"/>
  <c r="H28" i="17"/>
  <c r="M36" i="17"/>
  <c r="N34" i="17" s="1"/>
  <c r="N9" i="17"/>
  <c r="E36" i="17"/>
  <c r="F28" i="17" s="1"/>
  <c r="N7" i="17"/>
  <c r="N15" i="17"/>
  <c r="F26" i="17"/>
  <c r="F12" i="17"/>
  <c r="F18" i="17"/>
  <c r="F23" i="17"/>
  <c r="N36" i="17"/>
  <c r="N8" i="17"/>
  <c r="N2" i="17"/>
  <c r="N21" i="17"/>
  <c r="N30" i="17"/>
  <c r="N16" i="17"/>
  <c r="N6" i="17"/>
  <c r="N3" i="17"/>
  <c r="N26" i="17"/>
  <c r="N24" i="17"/>
  <c r="N18" i="17"/>
  <c r="N32" i="17"/>
  <c r="H39" i="19" l="1"/>
  <c r="H42" i="19"/>
  <c r="H55" i="19"/>
  <c r="N39" i="19"/>
  <c r="H48" i="19"/>
  <c r="N11" i="17"/>
  <c r="N19" i="17"/>
  <c r="F31" i="17"/>
  <c r="F22" i="17"/>
  <c r="F19" i="17"/>
  <c r="N35" i="17"/>
  <c r="H36" i="17"/>
  <c r="N20" i="17"/>
  <c r="N10" i="17"/>
  <c r="N12" i="17"/>
  <c r="N31" i="17"/>
  <c r="N27" i="17"/>
  <c r="N14" i="17"/>
  <c r="N5" i="17"/>
  <c r="N25" i="17"/>
  <c r="N22" i="17"/>
  <c r="N23" i="17"/>
  <c r="N13" i="17"/>
  <c r="N33" i="17"/>
  <c r="N29" i="17"/>
  <c r="N17" i="17"/>
  <c r="N28" i="17"/>
  <c r="N4" i="17"/>
  <c r="F24" i="17"/>
  <c r="F33" i="17"/>
  <c r="F10" i="17"/>
  <c r="F11" i="17" s="1"/>
  <c r="F17" i="17"/>
  <c r="F3" i="17"/>
  <c r="F16" i="17"/>
  <c r="F36" i="17"/>
  <c r="F8" i="17"/>
  <c r="F32" i="17"/>
  <c r="F29" i="17"/>
  <c r="F7" i="17"/>
  <c r="F2" i="17"/>
  <c r="F27" i="17"/>
  <c r="F5" i="17"/>
  <c r="F9" i="17"/>
  <c r="F6" i="17"/>
  <c r="F30" i="17"/>
  <c r="F15" i="17"/>
  <c r="F14" i="17"/>
  <c r="F20" i="17"/>
  <c r="F34" i="17"/>
  <c r="F21" i="17"/>
  <c r="F25" i="17"/>
  <c r="F35" i="17"/>
  <c r="F4" i="17"/>
  <c r="N42" i="19" l="1"/>
  <c r="N48" i="19"/>
  <c r="N56" i="19"/>
  <c r="N46" i="19"/>
  <c r="N31" i="19"/>
  <c r="N27" i="19"/>
  <c r="N23" i="19"/>
  <c r="N19" i="19"/>
  <c r="N14" i="19"/>
  <c r="N9" i="19"/>
  <c r="N2" i="19"/>
  <c r="N32" i="19"/>
  <c r="N28" i="19"/>
  <c r="N24" i="19"/>
  <c r="N20" i="19"/>
  <c r="N16" i="19"/>
  <c r="N10" i="19"/>
  <c r="N3" i="19"/>
  <c r="H56" i="19"/>
  <c r="N34" i="19"/>
  <c r="N33" i="19"/>
  <c r="N29" i="19"/>
  <c r="N21" i="19"/>
  <c r="N17" i="19"/>
  <c r="N49" i="19"/>
  <c r="N25" i="19"/>
  <c r="N30" i="19"/>
  <c r="N26" i="19"/>
  <c r="N22" i="19"/>
  <c r="N18" i="19"/>
  <c r="N13" i="19"/>
  <c r="N12" i="19"/>
  <c r="N8" i="19"/>
  <c r="N5" i="19"/>
  <c r="N11" i="19"/>
  <c r="N6" i="19"/>
  <c r="N37" i="19"/>
  <c r="N15" i="19"/>
  <c r="N43" i="19"/>
  <c r="N45" i="19"/>
  <c r="N51" i="19"/>
  <c r="N35" i="19"/>
  <c r="N50" i="19"/>
  <c r="N53" i="19"/>
  <c r="N4" i="19"/>
  <c r="N40" i="19"/>
  <c r="N54" i="19"/>
  <c r="N44" i="19"/>
  <c r="N7" i="19"/>
  <c r="N36" i="19"/>
  <c r="N52" i="19"/>
  <c r="N47" i="19"/>
  <c r="N38" i="19"/>
  <c r="N41" i="19"/>
  <c r="N55" i="19"/>
  <c r="F13" i="14" l="1"/>
  <c r="D13" i="14"/>
  <c r="G12" i="14"/>
  <c r="E12" i="14"/>
  <c r="G11" i="14"/>
  <c r="E11" i="14"/>
  <c r="G10" i="14"/>
  <c r="E10" i="14"/>
  <c r="G9" i="14"/>
  <c r="E9" i="14"/>
  <c r="G8" i="14"/>
  <c r="E8" i="14"/>
  <c r="F7" i="14"/>
  <c r="D7" i="14"/>
  <c r="G6" i="14"/>
  <c r="E6" i="14"/>
  <c r="G5" i="14"/>
  <c r="E5" i="14"/>
  <c r="G4" i="14"/>
  <c r="E4" i="14"/>
  <c r="F15" i="14" l="1"/>
  <c r="G13" i="14"/>
  <c r="G7" i="14"/>
  <c r="E7" i="14"/>
</calcChain>
</file>

<file path=xl/sharedStrings.xml><?xml version="1.0" encoding="utf-8"?>
<sst xmlns="http://schemas.openxmlformats.org/spreadsheetml/2006/main" count="234" uniqueCount="217">
  <si>
    <t>CAPITOL</t>
  </si>
  <si>
    <t>ARTICLE</t>
  </si>
  <si>
    <t>APLICACIO</t>
  </si>
  <si>
    <t>2-DESPESES CORRENTS DE BENS I SERVEIS</t>
  </si>
  <si>
    <t>22-MATERIAL, SUBMINISTRAMENT I ALTRES</t>
  </si>
  <si>
    <t>D/2270014</t>
  </si>
  <si>
    <t>SERVEIS DE FORMACIO</t>
  </si>
  <si>
    <t>1-REMUNERACIONS DEL PERSONAL</t>
  </si>
  <si>
    <t>16-ASSEGURANCES I COTITZACIONS SOCIALS</t>
  </si>
  <si>
    <t>D/1600001</t>
  </si>
  <si>
    <t>SEGURETAT SOCIAL</t>
  </si>
  <si>
    <t>D/2250001</t>
  </si>
  <si>
    <t>TRIBUTS</t>
  </si>
  <si>
    <t>25-PRESTACIO DE SERVEIS AMB MITJANS ALIENS</t>
  </si>
  <si>
    <t>D/2510002</t>
  </si>
  <si>
    <t>PRESTACIO DE SERVEIS AMB MITJANS ALIENS AMB ALTRES ENTITATS</t>
  </si>
  <si>
    <t>13-PERSONAL LABORAL</t>
  </si>
  <si>
    <t>D/1300001</t>
  </si>
  <si>
    <t>RETRIBUCIONS BASIQUES FIXE</t>
  </si>
  <si>
    <t>23-INDEMNITZACIONS PER RAO DEL SERVEI</t>
  </si>
  <si>
    <t>D/2300001</t>
  </si>
  <si>
    <t>DIETES, LOCOMOCIO I TRASLLATS</t>
  </si>
  <si>
    <t>D/2260039</t>
  </si>
  <si>
    <t>DESPESES PER SERVEIS BANCARIS</t>
  </si>
  <si>
    <t>D/2200001</t>
  </si>
  <si>
    <t>MATERIAL ORDINARI NO INVENTARIABLE</t>
  </si>
  <si>
    <t>D/1310001</t>
  </si>
  <si>
    <t>RETRIBUCIONS BASIQUES TEMPORAL</t>
  </si>
  <si>
    <t>3-TAXES, VENDA DE BENS I SERVEIS I ALTRES INGRESSOS</t>
  </si>
  <si>
    <t>31-PRESTACIO DE SERVEIS</t>
  </si>
  <si>
    <t>I/3190010</t>
  </si>
  <si>
    <t>PRESTACIONS D'ALTRES SERVEIS A ENTITATS DE FORA DEL SECTOR PUBLIC</t>
  </si>
  <si>
    <t>20-LLOGUERS I CANONS</t>
  </si>
  <si>
    <t>D/2040001</t>
  </si>
  <si>
    <t>ALTRES LLOGUERS I CANONS</t>
  </si>
  <si>
    <t>D/2210089</t>
  </si>
  <si>
    <t>ALTRES SUBMINISTRAMENTS</t>
  </si>
  <si>
    <t>D/2260002</t>
  </si>
  <si>
    <t>ATENCIONS PROTOCOL.LARIES I REPRESENTATIVES</t>
  </si>
  <si>
    <t>D/2260003</t>
  </si>
  <si>
    <t>PUBLICITAT, DIFUSIO I CAMPANYES INSTITUCIONALS</t>
  </si>
  <si>
    <t>4-TRANSFERENCIES CORRENTS</t>
  </si>
  <si>
    <t>48-A FAMILIES, INSTITUCIONS SENSE FI DE LUCRE I ALTRES ENS CORPORATIUS</t>
  </si>
  <si>
    <t>D/4800001</t>
  </si>
  <si>
    <t>A FAMILIES</t>
  </si>
  <si>
    <t>D/2270002</t>
  </si>
  <si>
    <t>SEGURETAT</t>
  </si>
  <si>
    <t>D/2000002</t>
  </si>
  <si>
    <t>ALTRES LLOGUERS I CANONS DE TERRENYS, BENS NATURALS, EDIFICIS I ALTRES COMUNICACIONS</t>
  </si>
  <si>
    <t>D/4810001</t>
  </si>
  <si>
    <t>A FUNDACIONS</t>
  </si>
  <si>
    <t>3-DESPESES FINANCERES</t>
  </si>
  <si>
    <t>34-ALTRES DESPESES FINANCERES</t>
  </si>
  <si>
    <t>D/3490001</t>
  </si>
  <si>
    <t>ALTRES DESPESES FINANCERES</t>
  </si>
  <si>
    <t>44-D'ALTRES ENTITATS DEL SECTOR PUBLIC, D'UNIVERSITATS PUBLIQUES I D'ALTRES ENTITATS PARTICIPADES</t>
  </si>
  <si>
    <t>I/4490008</t>
  </si>
  <si>
    <t>DE LA UNIVERSITAT ROVIRA I VIRGILI</t>
  </si>
  <si>
    <t>D/2260011</t>
  </si>
  <si>
    <t>FORMACIO DEL PERSONAL PROPI</t>
  </si>
  <si>
    <t>D/2240001</t>
  </si>
  <si>
    <t>DESPESES D'ASSEGURANCES</t>
  </si>
  <si>
    <t>D/2260089</t>
  </si>
  <si>
    <t>ALTRES DESPESES DIVERSES</t>
  </si>
  <si>
    <t>21-CONSERVACIO I REPARACIO</t>
  </si>
  <si>
    <t>D/2140001</t>
  </si>
  <si>
    <t>ALTRES DESPESES DE CONSERVACIO, REPARACIO I MANTENIMENT</t>
  </si>
  <si>
    <t>D/2270008</t>
  </si>
  <si>
    <t>INTERPRETS I TRADUCTORS</t>
  </si>
  <si>
    <t>46-D'ENS I CORPORACIONS LOCALS</t>
  </si>
  <si>
    <t>I/4620002</t>
  </si>
  <si>
    <t>D/2220001</t>
  </si>
  <si>
    <t>DESPESES POSTALS, MISSATGERIA I ALTRES SIMILARS</t>
  </si>
  <si>
    <t>I/4600009</t>
  </si>
  <si>
    <t>ALTRES TRANSFERENCIES D'AJUNTAMENTS</t>
  </si>
  <si>
    <t>D/2010001</t>
  </si>
  <si>
    <t>LLOGUERS I CANONS DE MATERIAL DE TRANSPORT</t>
  </si>
  <si>
    <t>48-DE FAMILIES, INSTITUCIONS SENSE FI DE LUCRE I ALTRES ENS CORPORATIUS</t>
  </si>
  <si>
    <t>D/2280002</t>
  </si>
  <si>
    <t>SERVEIS INFORMATICS REALITZATS PER ALTRES ENTITATS</t>
  </si>
  <si>
    <t>D/2020001</t>
  </si>
  <si>
    <t>LLOGUERS I CANONS D'EQUIPS PER A PROCES DE DADES</t>
  </si>
  <si>
    <t>5-INGRESSOS PATRIMONIALS</t>
  </si>
  <si>
    <t>53-ALTRES INGRESSOS FINANCERS</t>
  </si>
  <si>
    <t>I/5340001</t>
  </si>
  <si>
    <t>ALTRES INGRESSOS FINANCERS</t>
  </si>
  <si>
    <t>47-D'EMPRESES PRIVADES</t>
  </si>
  <si>
    <t>I/4700001</t>
  </si>
  <si>
    <t>D'EMPRESES PRIVADES</t>
  </si>
  <si>
    <t>DE LA UNIVERSITAT DE LLEIDA</t>
  </si>
  <si>
    <t>I/4800001</t>
  </si>
  <si>
    <t>DE FAMILIES</t>
  </si>
  <si>
    <t>49-DE L'EXTERIOR</t>
  </si>
  <si>
    <t>I/4990009</t>
  </si>
  <si>
    <t>ALTRES TRANSFERENCIES CORRENTS DE L'EXTERIOR</t>
  </si>
  <si>
    <t>D/2270001</t>
  </si>
  <si>
    <t>NETEJA I SANEJAMENT</t>
  </si>
  <si>
    <t>I/4306204</t>
  </si>
  <si>
    <t>DEL SERVEI D'OCUPACIO DE CATALUNYA</t>
  </si>
  <si>
    <t>D/2200002</t>
  </si>
  <si>
    <t>PREMSA, REVISTES, LLIBRES I ALTRES PUBLICACIONS</t>
  </si>
  <si>
    <t>54-INGRESSOS PATRIMONIALS NO FINANCERS</t>
  </si>
  <si>
    <t>I/5400001</t>
  </si>
  <si>
    <t>LLOGUERS DE BENS IMMOBLES</t>
  </si>
  <si>
    <t>D/2270013</t>
  </si>
  <si>
    <t>TREBALLS TECNICS</t>
  </si>
  <si>
    <t>44-A ALTRES ENTITATS DEL SECTOR PUBLIC, A UNIVERSITATS PUBLIQUES I A ALTRES ENTITATS PARTICIPADES</t>
  </si>
  <si>
    <t>D/4490008</t>
  </si>
  <si>
    <t>A LA UNIVERSITAT ROVIRA I VIGILI</t>
  </si>
  <si>
    <t>40-DEL SECTOR PUBLIC ESTATAL</t>
  </si>
  <si>
    <t>I/4020028</t>
  </si>
  <si>
    <t>PROGRAMES D'UNIVERSITAT I RECERCA</t>
  </si>
  <si>
    <t>D/2210001</t>
  </si>
  <si>
    <t>AIGUA I ENERGIA</t>
  </si>
  <si>
    <t>6-INVERSIONS REALS</t>
  </si>
  <si>
    <t>CAPÍTOL</t>
  </si>
  <si>
    <t>NOM DE L'APLICACIÓ</t>
  </si>
  <si>
    <t>DESVIACIONS PRESSUPOSTÀRIES</t>
  </si>
  <si>
    <t>TAXES, VENDA BÉNS I SERVEIS, ALTRES INGRESSOS</t>
  </si>
  <si>
    <t>TRANSFERÈNCIES CORRENTS</t>
  </si>
  <si>
    <t>INGRESSOS PATRIMONIALS</t>
  </si>
  <si>
    <t>TOTAL INGRESSOS</t>
  </si>
  <si>
    <t>REMUNERACIONS DE PERSONAL</t>
  </si>
  <si>
    <t>DESPESES CORRENTS DE BÉNS I SERVEIS</t>
  </si>
  <si>
    <t>DESPESES FINANCERES</t>
  </si>
  <si>
    <t>INVERSONS REALS</t>
  </si>
  <si>
    <t>TOTAL DESPESES</t>
  </si>
  <si>
    <t>RESULTAT PRESSUPOSTARI</t>
  </si>
  <si>
    <t>Conciliació de Resultats 2019</t>
  </si>
  <si>
    <t>Conciliació Resultat Pressupostari i Resultat Comptable</t>
  </si>
  <si>
    <t>RESULTAT</t>
  </si>
  <si>
    <t>Resultat Pressupostari</t>
  </si>
  <si>
    <t>- Ingressos Capítols 6 a 9</t>
  </si>
  <si>
    <t>+ despeses Capítols 6 a 9</t>
  </si>
  <si>
    <t>-Dotació amortitzacions</t>
  </si>
  <si>
    <t>-Dotació deterioraments</t>
  </si>
  <si>
    <t>-Dotació Provisions</t>
  </si>
  <si>
    <t>+/- Variació Provisió saldos pojectes</t>
  </si>
  <si>
    <t>+ subvencions transferides a rtat exercici</t>
  </si>
  <si>
    <t>+Subvencions corrents liquidades en ex. Anteriors</t>
  </si>
  <si>
    <t>+/- Beneficis o pèrdues procedents d'immobilitzat</t>
  </si>
  <si>
    <t>+ Reversió de deterioraments</t>
  </si>
  <si>
    <t>+ Aplicacions de provisions</t>
  </si>
  <si>
    <t>- Aplicació de provisions</t>
  </si>
  <si>
    <t>+/- Resultat Extraordinari</t>
  </si>
  <si>
    <t xml:space="preserve"> + Inversions ( Altes / baixes Immobilitzat capítol II finacera )</t>
  </si>
  <si>
    <t>Resultat Comptable</t>
  </si>
  <si>
    <t>DESCRIPCIÓ</t>
  </si>
  <si>
    <t>I/3190009</t>
  </si>
  <si>
    <t>PRESTACIONS D'ALTRES SERVEIS A ENTITATS DE DINS DEL SECTOR PUBLIC</t>
  </si>
  <si>
    <t>Total 31-PRESTACIO DE SERVEIS</t>
  </si>
  <si>
    <t>Total 3-TAXES, VENDA DE BENS I SERVEIS I ALTRES INGRESSOS</t>
  </si>
  <si>
    <t>Total 40-DEL SECTOR PUBLIC ESTATAL</t>
  </si>
  <si>
    <t>41-DE LA GENERALITAT DE CATALUNYA</t>
  </si>
  <si>
    <t>I/410002</t>
  </si>
  <si>
    <t>DE LA GENERALITAT DE CATALUNYA</t>
  </si>
  <si>
    <t>Total 41-DE LA GENERALITAT DE CATALUNYA</t>
  </si>
  <si>
    <t>I/4480001</t>
  </si>
  <si>
    <t>D'ALTRES ENTITATS PARTICIPADES DELS SECTOR PUBLIC DE LA GENERALITAT</t>
  </si>
  <si>
    <t>I/4490003</t>
  </si>
  <si>
    <t>Total 44-D'ALTRES ENTITATS DEL SECTOR PUBLIC, D'UNIVERSITATS PUBLIQUES I D'ALTRES ENTITATS PARTICIPADES</t>
  </si>
  <si>
    <t>45- DE COMUNITATS AUTÒNOMES</t>
  </si>
  <si>
    <t>I/4500001</t>
  </si>
  <si>
    <t>DE COMUNITATS AUTÒNOMES</t>
  </si>
  <si>
    <t>Total 45- DE COMUNITATS AUTÒNOMES</t>
  </si>
  <si>
    <t>I/4610001</t>
  </si>
  <si>
    <t>D' ENTITATS DEPENENTS DE L'ADMINISTRACIÓ LOCAL</t>
  </si>
  <si>
    <t>DE LA DIPUTACIÓ DE TARRAGONA</t>
  </si>
  <si>
    <t>Total 46-D'ENS I CORPORACIONS LOCALS</t>
  </si>
  <si>
    <t>Total 47-D'EMPRESES PRIVADES</t>
  </si>
  <si>
    <t>Total 48-DE FAMILIES, INSTITUCIONS SENSE FI DE LUCRE I ALTRES ENS CORPORATIUS</t>
  </si>
  <si>
    <t>Total 49-DE L'EXTERIOR</t>
  </si>
  <si>
    <t>Total 4-TRANSFERENCIES CORRENTS</t>
  </si>
  <si>
    <t>52-INTERESSOS DE DIPOSIT</t>
  </si>
  <si>
    <t>I/5200001</t>
  </si>
  <si>
    <t>INTERESSOS DE COMPTES CORRENTS</t>
  </si>
  <si>
    <t>Total 52-INTERESSOS DE DIPOSIT</t>
  </si>
  <si>
    <t>Total 53-ALTRES INGRESSOS FINANCERS</t>
  </si>
  <si>
    <t>Total 54-INGRESSOS PATRIMONIALS NO FINANCERS</t>
  </si>
  <si>
    <t>Total 5-INGRESSOS PATRIMONIALS</t>
  </si>
  <si>
    <t>1 Trimestre</t>
  </si>
  <si>
    <t>2 Trimestre</t>
  </si>
  <si>
    <t>3 Trimestre</t>
  </si>
  <si>
    <t>4 Trimestre</t>
  </si>
  <si>
    <t>Total 13-PERSONAL LABORAL</t>
  </si>
  <si>
    <t>Total 16-ASSEGURANCES I COTITZACIONS SOCIALS</t>
  </si>
  <si>
    <t>Total 20-LLOGUERS I CANONS</t>
  </si>
  <si>
    <t>Total 21-CONSERVACIO I REPARACIO</t>
  </si>
  <si>
    <t>Total 22-MATERIAL, SUBMINISTRAMENT I ALTRES</t>
  </si>
  <si>
    <t>Total 23-INDEMNITZACIONS PER RAO DEL SERVEI</t>
  </si>
  <si>
    <t>Total 25-PRESTACIO DE SERVEIS AMB MITJANS ALIENS</t>
  </si>
  <si>
    <t>Total 34-ALTRES DESPESES FINANCERES</t>
  </si>
  <si>
    <t>Total 44-A ALTRES ENTITATS DEL SECTOR PUBLIC, A UNIVERSITATS PUBLIQUES I A ALTRES ENTITATS PARTICIPADES</t>
  </si>
  <si>
    <t>Total 48-A FAMILIES, INSTITUCIONS SENSE FI DE LUCRE I ALTRES ENS CORPORATIUS</t>
  </si>
  <si>
    <t>Total 43-D'ENTITATS AUTONOMES DE LA GENERALITAT I DEL SERVEI CATALA DE LA SALUT</t>
  </si>
  <si>
    <t>Variació</t>
  </si>
  <si>
    <t>Total 1-REMUNERACIONS DEL PERSONAL</t>
  </si>
  <si>
    <t>D/2030001</t>
  </si>
  <si>
    <t>LLOGUERS I CANONS D'ALTRE IMMOBILITZAT MATERIAL</t>
  </si>
  <si>
    <t>Total 2-DESPESES CORRENTS DE BENS I SERVEIS</t>
  </si>
  <si>
    <t>Total 3-DESPESES FINANCERES</t>
  </si>
  <si>
    <t>65-INVERSIONS EN EQUIPS DE PROCES DE DADES I TELECOMUNICACIONS</t>
  </si>
  <si>
    <t>D/6500001</t>
  </si>
  <si>
    <t>INVERSIONS EN EQUIPS DE PROCES DE DADES</t>
  </si>
  <si>
    <t>Total 65-INVERSIONS EN EQUIPS DE PROCES DE DADES I TELECOMUNICACIONS</t>
  </si>
  <si>
    <t>67-INVERSIONS EN ALTRE IMMOBILITZAT MATERIAL</t>
  </si>
  <si>
    <t>D/6700001</t>
  </si>
  <si>
    <t>INVERSIONS EN ALTRE IMMOBILITZAT MATERIAL</t>
  </si>
  <si>
    <t>Total 67-INVERSIONS EN ALTRE IMMOBILITZAT MATERIAL</t>
  </si>
  <si>
    <t>Total 6-INVERSIONS REALS</t>
  </si>
  <si>
    <t xml:space="preserve"> LIQUIDACIÓ PRESSUPOST EXERCICI 2021</t>
  </si>
  <si>
    <t>PRESSUPOST 2021</t>
  </si>
  <si>
    <t>LIQUIDACIÓ PRESSUPOST 2021</t>
  </si>
  <si>
    <t>LIQUIDACIÓ PRESSUPOST 2022</t>
  </si>
  <si>
    <t>68-INVERSIONS EN APLICACIONS INFORMÀTIQUES</t>
  </si>
  <si>
    <t>Total 67-INVERSIONS EN APLICACIONS INFORMÀTIQUES</t>
  </si>
  <si>
    <t>D/6780001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</si>
</sst>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sz val="9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9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138">
    <xf numFmtId="0" fontId="0" fillId="0" borderId="0" xfId="0"/>
    <xf numFmtId="0" fontId="3" fillId="3" borderId="0" xfId="0" applyFont="1" applyFill="1"/>
    <xf numFmtId="0" fontId="3" fillId="0" borderId="0" xfId="0" applyFont="1"/>
    <xf numFmtId="0" fontId="4" fillId="5" borderId="6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10" fontId="4" fillId="2" borderId="0" xfId="1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" fillId="3" borderId="6" xfId="0" applyFont="1" applyFill="1" applyBorder="1"/>
    <xf numFmtId="0" fontId="8" fillId="3" borderId="0" xfId="0" applyFont="1" applyFill="1"/>
    <xf numFmtId="4" fontId="8" fillId="3" borderId="0" xfId="0" applyNumberFormat="1" applyFont="1" applyFill="1"/>
    <xf numFmtId="4" fontId="3" fillId="0" borderId="7" xfId="0" applyNumberFormat="1" applyFont="1" applyBorder="1"/>
    <xf numFmtId="4" fontId="4" fillId="4" borderId="9" xfId="0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horizontal="center" vertical="center" wrapText="1"/>
    </xf>
    <xf numFmtId="49" fontId="10" fillId="6" borderId="6" xfId="0" applyNumberFormat="1" applyFont="1" applyFill="1" applyBorder="1" applyAlignment="1">
      <alignment horizontal="left" vertical="center" wrapText="1"/>
    </xf>
    <xf numFmtId="4" fontId="12" fillId="6" borderId="0" xfId="0" applyNumberFormat="1" applyFont="1" applyFill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" fontId="14" fillId="3" borderId="0" xfId="0" applyNumberFormat="1" applyFont="1" applyFill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" fontId="11" fillId="3" borderId="14" xfId="0" applyNumberFormat="1" applyFont="1" applyFill="1" applyBorder="1" applyAlignment="1">
      <alignment horizontal="center" vertical="center" wrapText="1"/>
    </xf>
    <xf numFmtId="49" fontId="10" fillId="6" borderId="8" xfId="0" applyNumberFormat="1" applyFont="1" applyFill="1" applyBorder="1" applyAlignment="1">
      <alignment horizontal="left" vertical="center" wrapText="1"/>
    </xf>
    <xf numFmtId="4" fontId="12" fillId="6" borderId="9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8" fillId="3" borderId="0" xfId="0" applyNumberFormat="1" applyFont="1" applyFill="1"/>
    <xf numFmtId="164" fontId="4" fillId="4" borderId="9" xfId="0" applyNumberFormat="1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10" fontId="2" fillId="7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3" borderId="0" xfId="0" applyFont="1" applyFill="1" applyAlignment="1">
      <alignment vertical="center" wrapText="1"/>
    </xf>
    <xf numFmtId="10" fontId="16" fillId="3" borderId="0" xfId="0" applyNumberFormat="1" applyFont="1" applyFill="1" applyAlignment="1">
      <alignment horizontal="center" vertical="center" wrapText="1"/>
    </xf>
    <xf numFmtId="3" fontId="16" fillId="3" borderId="0" xfId="0" applyNumberFormat="1" applyFont="1" applyFill="1" applyAlignment="1">
      <alignment horizontal="center" vertical="center" wrapText="1"/>
    </xf>
    <xf numFmtId="10" fontId="16" fillId="3" borderId="2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vertical="center" wrapText="1"/>
    </xf>
    <xf numFmtId="10" fontId="15" fillId="4" borderId="0" xfId="0" applyNumberFormat="1" applyFont="1" applyFill="1" applyAlignment="1">
      <alignment horizontal="center" vertical="center" wrapText="1"/>
    </xf>
    <xf numFmtId="10" fontId="15" fillId="4" borderId="2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vertical="center" wrapText="1"/>
    </xf>
    <xf numFmtId="10" fontId="15" fillId="9" borderId="1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10" fontId="16" fillId="0" borderId="0" xfId="0" applyNumberFormat="1" applyFont="1" applyAlignment="1">
      <alignment horizontal="center" vertical="center" wrapText="1"/>
    </xf>
    <xf numFmtId="0" fontId="15" fillId="7" borderId="25" xfId="0" applyFont="1" applyFill="1" applyBorder="1" applyAlignment="1">
      <alignment vertical="center" wrapText="1"/>
    </xf>
    <xf numFmtId="0" fontId="15" fillId="7" borderId="26" xfId="0" applyFont="1" applyFill="1" applyBorder="1" applyAlignment="1">
      <alignment horizontal="left" vertical="center" wrapText="1"/>
    </xf>
    <xf numFmtId="0" fontId="15" fillId="7" borderId="26" xfId="0" applyFont="1" applyFill="1" applyBorder="1" applyAlignment="1">
      <alignment vertical="center" wrapText="1"/>
    </xf>
    <xf numFmtId="10" fontId="15" fillId="7" borderId="26" xfId="0" applyNumberFormat="1" applyFont="1" applyFill="1" applyBorder="1" applyAlignment="1">
      <alignment horizontal="center" vertical="center" wrapText="1"/>
    </xf>
    <xf numFmtId="3" fontId="16" fillId="8" borderId="1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64" fontId="16" fillId="3" borderId="0" xfId="0" applyNumberFormat="1" applyFont="1" applyFill="1" applyAlignment="1">
      <alignment horizontal="center" vertical="center" wrapText="1"/>
    </xf>
    <xf numFmtId="164" fontId="15" fillId="4" borderId="0" xfId="0" applyNumberFormat="1" applyFont="1" applyFill="1" applyAlignment="1">
      <alignment horizontal="center" vertical="center" wrapText="1"/>
    </xf>
    <xf numFmtId="164" fontId="15" fillId="9" borderId="1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64" fontId="15" fillId="7" borderId="26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Alignment="1">
      <alignment horizontal="center" vertical="center" wrapText="1"/>
    </xf>
    <xf numFmtId="164" fontId="3" fillId="3" borderId="0" xfId="0" applyNumberFormat="1" applyFont="1" applyFill="1"/>
    <xf numFmtId="164" fontId="10" fillId="5" borderId="16" xfId="0" applyNumberFormat="1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164" fontId="12" fillId="6" borderId="7" xfId="0" applyNumberFormat="1" applyFont="1" applyFill="1" applyBorder="1" applyAlignment="1">
      <alignment horizontal="center" vertical="center" wrapText="1"/>
    </xf>
    <xf numFmtId="164" fontId="14" fillId="3" borderId="7" xfId="0" applyNumberFormat="1" applyFont="1" applyFill="1" applyBorder="1" applyAlignment="1">
      <alignment horizontal="center" vertical="center" wrapText="1"/>
    </xf>
    <xf numFmtId="164" fontId="11" fillId="3" borderId="16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64" fontId="12" fillId="6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5" fillId="7" borderId="27" xfId="0" applyFont="1" applyFill="1" applyBorder="1" applyAlignment="1">
      <alignment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vertical="center" wrapText="1"/>
    </xf>
    <xf numFmtId="10" fontId="15" fillId="7" borderId="14" xfId="0" applyNumberFormat="1" applyFont="1" applyFill="1" applyBorder="1" applyAlignment="1">
      <alignment horizontal="center" vertical="center" wrapText="1"/>
    </xf>
    <xf numFmtId="10" fontId="15" fillId="7" borderId="15" xfId="0" applyNumberFormat="1" applyFont="1" applyFill="1" applyBorder="1" applyAlignment="1">
      <alignment horizontal="center" vertical="center" wrapText="1"/>
    </xf>
    <xf numFmtId="10" fontId="15" fillId="3" borderId="0" xfId="0" applyNumberFormat="1" applyFont="1" applyFill="1" applyAlignment="1">
      <alignment horizontal="center" vertical="center" wrapText="1"/>
    </xf>
    <xf numFmtId="0" fontId="15" fillId="9" borderId="0" xfId="0" applyFont="1" applyFill="1" applyAlignment="1">
      <alignment vertical="center" wrapText="1"/>
    </xf>
    <xf numFmtId="10" fontId="15" fillId="9" borderId="0" xfId="0" applyNumberFormat="1" applyFont="1" applyFill="1" applyAlignment="1">
      <alignment horizontal="center" vertical="center" wrapText="1"/>
    </xf>
    <xf numFmtId="10" fontId="15" fillId="9" borderId="2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10" borderId="25" xfId="0" applyFont="1" applyFill="1" applyBorder="1" applyAlignment="1">
      <alignment vertical="center" wrapText="1"/>
    </xf>
    <xf numFmtId="0" fontId="15" fillId="10" borderId="26" xfId="0" applyFont="1" applyFill="1" applyBorder="1" applyAlignment="1">
      <alignment horizontal="left" vertical="center" wrapText="1"/>
    </xf>
    <xf numFmtId="0" fontId="15" fillId="10" borderId="26" xfId="0" applyFont="1" applyFill="1" applyBorder="1" applyAlignment="1">
      <alignment vertical="center" wrapText="1"/>
    </xf>
    <xf numFmtId="10" fontId="15" fillId="10" borderId="12" xfId="0" applyNumberFormat="1" applyFont="1" applyFill="1" applyBorder="1" applyAlignment="1">
      <alignment horizontal="center" vertical="center" wrapText="1"/>
    </xf>
    <xf numFmtId="10" fontId="15" fillId="11" borderId="12" xfId="0" applyNumberFormat="1" applyFont="1" applyFill="1" applyBorder="1" applyAlignment="1">
      <alignment horizontal="center" vertical="center" wrapText="1"/>
    </xf>
    <xf numFmtId="10" fontId="15" fillId="10" borderId="2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0" fontId="16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10" fontId="9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164" fontId="15" fillId="7" borderId="14" xfId="0" applyNumberFormat="1" applyFont="1" applyFill="1" applyBorder="1" applyAlignment="1">
      <alignment horizontal="center" vertical="center" wrapText="1"/>
    </xf>
    <xf numFmtId="164" fontId="15" fillId="9" borderId="0" xfId="0" applyNumberFormat="1" applyFont="1" applyFill="1" applyAlignment="1">
      <alignment horizontal="center" vertical="center" wrapText="1"/>
    </xf>
    <xf numFmtId="164" fontId="15" fillId="10" borderId="12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164" fontId="18" fillId="0" borderId="0" xfId="0" applyNumberFormat="1" applyFont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4E31CC0D-AEFA-4543-B4AE-7172E7921F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A3C50-06CA-47D1-BB08-427C69B544BC}">
  <dimension ref="A1:M16"/>
  <sheetViews>
    <sheetView workbookViewId="0">
      <selection activeCell="O3" sqref="O3"/>
    </sheetView>
  </sheetViews>
  <sheetFormatPr baseColWidth="10" defaultRowHeight="15" x14ac:dyDescent="0.25"/>
  <cols>
    <col min="1" max="1" width="2.5703125" customWidth="1"/>
    <col min="2" max="2" width="10.5703125" bestFit="1" customWidth="1"/>
    <col min="3" max="3" width="39.140625" customWidth="1"/>
    <col min="4" max="4" width="22" customWidth="1"/>
    <col min="5" max="5" width="11.28515625" bestFit="1" customWidth="1"/>
    <col min="6" max="6" width="19.140625" customWidth="1"/>
    <col min="7" max="7" width="22" customWidth="1"/>
    <col min="255" max="255" width="2.5703125" customWidth="1"/>
    <col min="256" max="256" width="12.42578125" customWidth="1"/>
    <col min="257" max="257" width="35.85546875" customWidth="1"/>
    <col min="258" max="259" width="0" hidden="1" customWidth="1"/>
    <col min="260" max="260" width="22.140625" customWidth="1"/>
    <col min="261" max="261" width="12.42578125" bestFit="1" customWidth="1"/>
    <col min="262" max="262" width="22.42578125" customWidth="1"/>
    <col min="263" max="263" width="2.5703125" customWidth="1"/>
    <col min="511" max="511" width="2.5703125" customWidth="1"/>
    <col min="512" max="512" width="12.42578125" customWidth="1"/>
    <col min="513" max="513" width="35.85546875" customWidth="1"/>
    <col min="514" max="515" width="0" hidden="1" customWidth="1"/>
    <col min="516" max="516" width="22.140625" customWidth="1"/>
    <col min="517" max="517" width="12.42578125" bestFit="1" customWidth="1"/>
    <col min="518" max="518" width="22.42578125" customWidth="1"/>
    <col min="519" max="519" width="2.5703125" customWidth="1"/>
    <col min="767" max="767" width="2.5703125" customWidth="1"/>
    <col min="768" max="768" width="12.42578125" customWidth="1"/>
    <col min="769" max="769" width="35.85546875" customWidth="1"/>
    <col min="770" max="771" width="0" hidden="1" customWidth="1"/>
    <col min="772" max="772" width="22.140625" customWidth="1"/>
    <col min="773" max="773" width="12.42578125" bestFit="1" customWidth="1"/>
    <col min="774" max="774" width="22.42578125" customWidth="1"/>
    <col min="775" max="775" width="2.5703125" customWidth="1"/>
    <col min="1023" max="1023" width="2.5703125" customWidth="1"/>
    <col min="1024" max="1024" width="12.42578125" customWidth="1"/>
    <col min="1025" max="1025" width="35.85546875" customWidth="1"/>
    <col min="1026" max="1027" width="0" hidden="1" customWidth="1"/>
    <col min="1028" max="1028" width="22.140625" customWidth="1"/>
    <col min="1029" max="1029" width="12.42578125" bestFit="1" customWidth="1"/>
    <col min="1030" max="1030" width="22.42578125" customWidth="1"/>
    <col min="1031" max="1031" width="2.5703125" customWidth="1"/>
    <col min="1279" max="1279" width="2.5703125" customWidth="1"/>
    <col min="1280" max="1280" width="12.42578125" customWidth="1"/>
    <col min="1281" max="1281" width="35.85546875" customWidth="1"/>
    <col min="1282" max="1283" width="0" hidden="1" customWidth="1"/>
    <col min="1284" max="1284" width="22.140625" customWidth="1"/>
    <col min="1285" max="1285" width="12.42578125" bestFit="1" customWidth="1"/>
    <col min="1286" max="1286" width="22.42578125" customWidth="1"/>
    <col min="1287" max="1287" width="2.5703125" customWidth="1"/>
    <col min="1535" max="1535" width="2.5703125" customWidth="1"/>
    <col min="1536" max="1536" width="12.42578125" customWidth="1"/>
    <col min="1537" max="1537" width="35.85546875" customWidth="1"/>
    <col min="1538" max="1539" width="0" hidden="1" customWidth="1"/>
    <col min="1540" max="1540" width="22.140625" customWidth="1"/>
    <col min="1541" max="1541" width="12.42578125" bestFit="1" customWidth="1"/>
    <col min="1542" max="1542" width="22.42578125" customWidth="1"/>
    <col min="1543" max="1543" width="2.5703125" customWidth="1"/>
    <col min="1791" max="1791" width="2.5703125" customWidth="1"/>
    <col min="1792" max="1792" width="12.42578125" customWidth="1"/>
    <col min="1793" max="1793" width="35.85546875" customWidth="1"/>
    <col min="1794" max="1795" width="0" hidden="1" customWidth="1"/>
    <col min="1796" max="1796" width="22.140625" customWidth="1"/>
    <col min="1797" max="1797" width="12.42578125" bestFit="1" customWidth="1"/>
    <col min="1798" max="1798" width="22.42578125" customWidth="1"/>
    <col min="1799" max="1799" width="2.5703125" customWidth="1"/>
    <col min="2047" max="2047" width="2.5703125" customWidth="1"/>
    <col min="2048" max="2048" width="12.42578125" customWidth="1"/>
    <col min="2049" max="2049" width="35.85546875" customWidth="1"/>
    <col min="2050" max="2051" width="0" hidden="1" customWidth="1"/>
    <col min="2052" max="2052" width="22.140625" customWidth="1"/>
    <col min="2053" max="2053" width="12.42578125" bestFit="1" customWidth="1"/>
    <col min="2054" max="2054" width="22.42578125" customWidth="1"/>
    <col min="2055" max="2055" width="2.5703125" customWidth="1"/>
    <col min="2303" max="2303" width="2.5703125" customWidth="1"/>
    <col min="2304" max="2304" width="12.42578125" customWidth="1"/>
    <col min="2305" max="2305" width="35.85546875" customWidth="1"/>
    <col min="2306" max="2307" width="0" hidden="1" customWidth="1"/>
    <col min="2308" max="2308" width="22.140625" customWidth="1"/>
    <col min="2309" max="2309" width="12.42578125" bestFit="1" customWidth="1"/>
    <col min="2310" max="2310" width="22.42578125" customWidth="1"/>
    <col min="2311" max="2311" width="2.5703125" customWidth="1"/>
    <col min="2559" max="2559" width="2.5703125" customWidth="1"/>
    <col min="2560" max="2560" width="12.42578125" customWidth="1"/>
    <col min="2561" max="2561" width="35.85546875" customWidth="1"/>
    <col min="2562" max="2563" width="0" hidden="1" customWidth="1"/>
    <col min="2564" max="2564" width="22.140625" customWidth="1"/>
    <col min="2565" max="2565" width="12.42578125" bestFit="1" customWidth="1"/>
    <col min="2566" max="2566" width="22.42578125" customWidth="1"/>
    <col min="2567" max="2567" width="2.5703125" customWidth="1"/>
    <col min="2815" max="2815" width="2.5703125" customWidth="1"/>
    <col min="2816" max="2816" width="12.42578125" customWidth="1"/>
    <col min="2817" max="2817" width="35.85546875" customWidth="1"/>
    <col min="2818" max="2819" width="0" hidden="1" customWidth="1"/>
    <col min="2820" max="2820" width="22.140625" customWidth="1"/>
    <col min="2821" max="2821" width="12.42578125" bestFit="1" customWidth="1"/>
    <col min="2822" max="2822" width="22.42578125" customWidth="1"/>
    <col min="2823" max="2823" width="2.5703125" customWidth="1"/>
    <col min="3071" max="3071" width="2.5703125" customWidth="1"/>
    <col min="3072" max="3072" width="12.42578125" customWidth="1"/>
    <col min="3073" max="3073" width="35.85546875" customWidth="1"/>
    <col min="3074" max="3075" width="0" hidden="1" customWidth="1"/>
    <col min="3076" max="3076" width="22.140625" customWidth="1"/>
    <col min="3077" max="3077" width="12.42578125" bestFit="1" customWidth="1"/>
    <col min="3078" max="3078" width="22.42578125" customWidth="1"/>
    <col min="3079" max="3079" width="2.5703125" customWidth="1"/>
    <col min="3327" max="3327" width="2.5703125" customWidth="1"/>
    <col min="3328" max="3328" width="12.42578125" customWidth="1"/>
    <col min="3329" max="3329" width="35.85546875" customWidth="1"/>
    <col min="3330" max="3331" width="0" hidden="1" customWidth="1"/>
    <col min="3332" max="3332" width="22.140625" customWidth="1"/>
    <col min="3333" max="3333" width="12.42578125" bestFit="1" customWidth="1"/>
    <col min="3334" max="3334" width="22.42578125" customWidth="1"/>
    <col min="3335" max="3335" width="2.5703125" customWidth="1"/>
    <col min="3583" max="3583" width="2.5703125" customWidth="1"/>
    <col min="3584" max="3584" width="12.42578125" customWidth="1"/>
    <col min="3585" max="3585" width="35.85546875" customWidth="1"/>
    <col min="3586" max="3587" width="0" hidden="1" customWidth="1"/>
    <col min="3588" max="3588" width="22.140625" customWidth="1"/>
    <col min="3589" max="3589" width="12.42578125" bestFit="1" customWidth="1"/>
    <col min="3590" max="3590" width="22.42578125" customWidth="1"/>
    <col min="3591" max="3591" width="2.5703125" customWidth="1"/>
    <col min="3839" max="3839" width="2.5703125" customWidth="1"/>
    <col min="3840" max="3840" width="12.42578125" customWidth="1"/>
    <col min="3841" max="3841" width="35.85546875" customWidth="1"/>
    <col min="3842" max="3843" width="0" hidden="1" customWidth="1"/>
    <col min="3844" max="3844" width="22.140625" customWidth="1"/>
    <col min="3845" max="3845" width="12.42578125" bestFit="1" customWidth="1"/>
    <col min="3846" max="3846" width="22.42578125" customWidth="1"/>
    <col min="3847" max="3847" width="2.5703125" customWidth="1"/>
    <col min="4095" max="4095" width="2.5703125" customWidth="1"/>
    <col min="4096" max="4096" width="12.42578125" customWidth="1"/>
    <col min="4097" max="4097" width="35.85546875" customWidth="1"/>
    <col min="4098" max="4099" width="0" hidden="1" customWidth="1"/>
    <col min="4100" max="4100" width="22.140625" customWidth="1"/>
    <col min="4101" max="4101" width="12.42578125" bestFit="1" customWidth="1"/>
    <col min="4102" max="4102" width="22.42578125" customWidth="1"/>
    <col min="4103" max="4103" width="2.5703125" customWidth="1"/>
    <col min="4351" max="4351" width="2.5703125" customWidth="1"/>
    <col min="4352" max="4352" width="12.42578125" customWidth="1"/>
    <col min="4353" max="4353" width="35.85546875" customWidth="1"/>
    <col min="4354" max="4355" width="0" hidden="1" customWidth="1"/>
    <col min="4356" max="4356" width="22.140625" customWidth="1"/>
    <col min="4357" max="4357" width="12.42578125" bestFit="1" customWidth="1"/>
    <col min="4358" max="4358" width="22.42578125" customWidth="1"/>
    <col min="4359" max="4359" width="2.5703125" customWidth="1"/>
    <col min="4607" max="4607" width="2.5703125" customWidth="1"/>
    <col min="4608" max="4608" width="12.42578125" customWidth="1"/>
    <col min="4609" max="4609" width="35.85546875" customWidth="1"/>
    <col min="4610" max="4611" width="0" hidden="1" customWidth="1"/>
    <col min="4612" max="4612" width="22.140625" customWidth="1"/>
    <col min="4613" max="4613" width="12.42578125" bestFit="1" customWidth="1"/>
    <col min="4614" max="4614" width="22.42578125" customWidth="1"/>
    <col min="4615" max="4615" width="2.5703125" customWidth="1"/>
    <col min="4863" max="4863" width="2.5703125" customWidth="1"/>
    <col min="4864" max="4864" width="12.42578125" customWidth="1"/>
    <col min="4865" max="4865" width="35.85546875" customWidth="1"/>
    <col min="4866" max="4867" width="0" hidden="1" customWidth="1"/>
    <col min="4868" max="4868" width="22.140625" customWidth="1"/>
    <col min="4869" max="4869" width="12.42578125" bestFit="1" customWidth="1"/>
    <col min="4870" max="4870" width="22.42578125" customWidth="1"/>
    <col min="4871" max="4871" width="2.5703125" customWidth="1"/>
    <col min="5119" max="5119" width="2.5703125" customWidth="1"/>
    <col min="5120" max="5120" width="12.42578125" customWidth="1"/>
    <col min="5121" max="5121" width="35.85546875" customWidth="1"/>
    <col min="5122" max="5123" width="0" hidden="1" customWidth="1"/>
    <col min="5124" max="5124" width="22.140625" customWidth="1"/>
    <col min="5125" max="5125" width="12.42578125" bestFit="1" customWidth="1"/>
    <col min="5126" max="5126" width="22.42578125" customWidth="1"/>
    <col min="5127" max="5127" width="2.5703125" customWidth="1"/>
    <col min="5375" max="5375" width="2.5703125" customWidth="1"/>
    <col min="5376" max="5376" width="12.42578125" customWidth="1"/>
    <col min="5377" max="5377" width="35.85546875" customWidth="1"/>
    <col min="5378" max="5379" width="0" hidden="1" customWidth="1"/>
    <col min="5380" max="5380" width="22.140625" customWidth="1"/>
    <col min="5381" max="5381" width="12.42578125" bestFit="1" customWidth="1"/>
    <col min="5382" max="5382" width="22.42578125" customWidth="1"/>
    <col min="5383" max="5383" width="2.5703125" customWidth="1"/>
    <col min="5631" max="5631" width="2.5703125" customWidth="1"/>
    <col min="5632" max="5632" width="12.42578125" customWidth="1"/>
    <col min="5633" max="5633" width="35.85546875" customWidth="1"/>
    <col min="5634" max="5635" width="0" hidden="1" customWidth="1"/>
    <col min="5636" max="5636" width="22.140625" customWidth="1"/>
    <col min="5637" max="5637" width="12.42578125" bestFit="1" customWidth="1"/>
    <col min="5638" max="5638" width="22.42578125" customWidth="1"/>
    <col min="5639" max="5639" width="2.5703125" customWidth="1"/>
    <col min="5887" max="5887" width="2.5703125" customWidth="1"/>
    <col min="5888" max="5888" width="12.42578125" customWidth="1"/>
    <col min="5889" max="5889" width="35.85546875" customWidth="1"/>
    <col min="5890" max="5891" width="0" hidden="1" customWidth="1"/>
    <col min="5892" max="5892" width="22.140625" customWidth="1"/>
    <col min="5893" max="5893" width="12.42578125" bestFit="1" customWidth="1"/>
    <col min="5894" max="5894" width="22.42578125" customWidth="1"/>
    <col min="5895" max="5895" width="2.5703125" customWidth="1"/>
    <col min="6143" max="6143" width="2.5703125" customWidth="1"/>
    <col min="6144" max="6144" width="12.42578125" customWidth="1"/>
    <col min="6145" max="6145" width="35.85546875" customWidth="1"/>
    <col min="6146" max="6147" width="0" hidden="1" customWidth="1"/>
    <col min="6148" max="6148" width="22.140625" customWidth="1"/>
    <col min="6149" max="6149" width="12.42578125" bestFit="1" customWidth="1"/>
    <col min="6150" max="6150" width="22.42578125" customWidth="1"/>
    <col min="6151" max="6151" width="2.5703125" customWidth="1"/>
    <col min="6399" max="6399" width="2.5703125" customWidth="1"/>
    <col min="6400" max="6400" width="12.42578125" customWidth="1"/>
    <col min="6401" max="6401" width="35.85546875" customWidth="1"/>
    <col min="6402" max="6403" width="0" hidden="1" customWidth="1"/>
    <col min="6404" max="6404" width="22.140625" customWidth="1"/>
    <col min="6405" max="6405" width="12.42578125" bestFit="1" customWidth="1"/>
    <col min="6406" max="6406" width="22.42578125" customWidth="1"/>
    <col min="6407" max="6407" width="2.5703125" customWidth="1"/>
    <col min="6655" max="6655" width="2.5703125" customWidth="1"/>
    <col min="6656" max="6656" width="12.42578125" customWidth="1"/>
    <col min="6657" max="6657" width="35.85546875" customWidth="1"/>
    <col min="6658" max="6659" width="0" hidden="1" customWidth="1"/>
    <col min="6660" max="6660" width="22.140625" customWidth="1"/>
    <col min="6661" max="6661" width="12.42578125" bestFit="1" customWidth="1"/>
    <col min="6662" max="6662" width="22.42578125" customWidth="1"/>
    <col min="6663" max="6663" width="2.5703125" customWidth="1"/>
    <col min="6911" max="6911" width="2.5703125" customWidth="1"/>
    <col min="6912" max="6912" width="12.42578125" customWidth="1"/>
    <col min="6913" max="6913" width="35.85546875" customWidth="1"/>
    <col min="6914" max="6915" width="0" hidden="1" customWidth="1"/>
    <col min="6916" max="6916" width="22.140625" customWidth="1"/>
    <col min="6917" max="6917" width="12.42578125" bestFit="1" customWidth="1"/>
    <col min="6918" max="6918" width="22.42578125" customWidth="1"/>
    <col min="6919" max="6919" width="2.5703125" customWidth="1"/>
    <col min="7167" max="7167" width="2.5703125" customWidth="1"/>
    <col min="7168" max="7168" width="12.42578125" customWidth="1"/>
    <col min="7169" max="7169" width="35.85546875" customWidth="1"/>
    <col min="7170" max="7171" width="0" hidden="1" customWidth="1"/>
    <col min="7172" max="7172" width="22.140625" customWidth="1"/>
    <col min="7173" max="7173" width="12.42578125" bestFit="1" customWidth="1"/>
    <col min="7174" max="7174" width="22.42578125" customWidth="1"/>
    <col min="7175" max="7175" width="2.5703125" customWidth="1"/>
    <col min="7423" max="7423" width="2.5703125" customWidth="1"/>
    <col min="7424" max="7424" width="12.42578125" customWidth="1"/>
    <col min="7425" max="7425" width="35.85546875" customWidth="1"/>
    <col min="7426" max="7427" width="0" hidden="1" customWidth="1"/>
    <col min="7428" max="7428" width="22.140625" customWidth="1"/>
    <col min="7429" max="7429" width="12.42578125" bestFit="1" customWidth="1"/>
    <col min="7430" max="7430" width="22.42578125" customWidth="1"/>
    <col min="7431" max="7431" width="2.5703125" customWidth="1"/>
    <col min="7679" max="7679" width="2.5703125" customWidth="1"/>
    <col min="7680" max="7680" width="12.42578125" customWidth="1"/>
    <col min="7681" max="7681" width="35.85546875" customWidth="1"/>
    <col min="7682" max="7683" width="0" hidden="1" customWidth="1"/>
    <col min="7684" max="7684" width="22.140625" customWidth="1"/>
    <col min="7685" max="7685" width="12.42578125" bestFit="1" customWidth="1"/>
    <col min="7686" max="7686" width="22.42578125" customWidth="1"/>
    <col min="7687" max="7687" width="2.5703125" customWidth="1"/>
    <col min="7935" max="7935" width="2.5703125" customWidth="1"/>
    <col min="7936" max="7936" width="12.42578125" customWidth="1"/>
    <col min="7937" max="7937" width="35.85546875" customWidth="1"/>
    <col min="7938" max="7939" width="0" hidden="1" customWidth="1"/>
    <col min="7940" max="7940" width="22.140625" customWidth="1"/>
    <col min="7941" max="7941" width="12.42578125" bestFit="1" customWidth="1"/>
    <col min="7942" max="7942" width="22.42578125" customWidth="1"/>
    <col min="7943" max="7943" width="2.5703125" customWidth="1"/>
    <col min="8191" max="8191" width="2.5703125" customWidth="1"/>
    <col min="8192" max="8192" width="12.42578125" customWidth="1"/>
    <col min="8193" max="8193" width="35.85546875" customWidth="1"/>
    <col min="8194" max="8195" width="0" hidden="1" customWidth="1"/>
    <col min="8196" max="8196" width="22.140625" customWidth="1"/>
    <col min="8197" max="8197" width="12.42578125" bestFit="1" customWidth="1"/>
    <col min="8198" max="8198" width="22.42578125" customWidth="1"/>
    <col min="8199" max="8199" width="2.5703125" customWidth="1"/>
    <col min="8447" max="8447" width="2.5703125" customWidth="1"/>
    <col min="8448" max="8448" width="12.42578125" customWidth="1"/>
    <col min="8449" max="8449" width="35.85546875" customWidth="1"/>
    <col min="8450" max="8451" width="0" hidden="1" customWidth="1"/>
    <col min="8452" max="8452" width="22.140625" customWidth="1"/>
    <col min="8453" max="8453" width="12.42578125" bestFit="1" customWidth="1"/>
    <col min="8454" max="8454" width="22.42578125" customWidth="1"/>
    <col min="8455" max="8455" width="2.5703125" customWidth="1"/>
    <col min="8703" max="8703" width="2.5703125" customWidth="1"/>
    <col min="8704" max="8704" width="12.42578125" customWidth="1"/>
    <col min="8705" max="8705" width="35.85546875" customWidth="1"/>
    <col min="8706" max="8707" width="0" hidden="1" customWidth="1"/>
    <col min="8708" max="8708" width="22.140625" customWidth="1"/>
    <col min="8709" max="8709" width="12.42578125" bestFit="1" customWidth="1"/>
    <col min="8710" max="8710" width="22.42578125" customWidth="1"/>
    <col min="8711" max="8711" width="2.5703125" customWidth="1"/>
    <col min="8959" max="8959" width="2.5703125" customWidth="1"/>
    <col min="8960" max="8960" width="12.42578125" customWidth="1"/>
    <col min="8961" max="8961" width="35.85546875" customWidth="1"/>
    <col min="8962" max="8963" width="0" hidden="1" customWidth="1"/>
    <col min="8964" max="8964" width="22.140625" customWidth="1"/>
    <col min="8965" max="8965" width="12.42578125" bestFit="1" customWidth="1"/>
    <col min="8966" max="8966" width="22.42578125" customWidth="1"/>
    <col min="8967" max="8967" width="2.5703125" customWidth="1"/>
    <col min="9215" max="9215" width="2.5703125" customWidth="1"/>
    <col min="9216" max="9216" width="12.42578125" customWidth="1"/>
    <col min="9217" max="9217" width="35.85546875" customWidth="1"/>
    <col min="9218" max="9219" width="0" hidden="1" customWidth="1"/>
    <col min="9220" max="9220" width="22.140625" customWidth="1"/>
    <col min="9221" max="9221" width="12.42578125" bestFit="1" customWidth="1"/>
    <col min="9222" max="9222" width="22.42578125" customWidth="1"/>
    <col min="9223" max="9223" width="2.5703125" customWidth="1"/>
    <col min="9471" max="9471" width="2.5703125" customWidth="1"/>
    <col min="9472" max="9472" width="12.42578125" customWidth="1"/>
    <col min="9473" max="9473" width="35.85546875" customWidth="1"/>
    <col min="9474" max="9475" width="0" hidden="1" customWidth="1"/>
    <col min="9476" max="9476" width="22.140625" customWidth="1"/>
    <col min="9477" max="9477" width="12.42578125" bestFit="1" customWidth="1"/>
    <col min="9478" max="9478" width="22.42578125" customWidth="1"/>
    <col min="9479" max="9479" width="2.5703125" customWidth="1"/>
    <col min="9727" max="9727" width="2.5703125" customWidth="1"/>
    <col min="9728" max="9728" width="12.42578125" customWidth="1"/>
    <col min="9729" max="9729" width="35.85546875" customWidth="1"/>
    <col min="9730" max="9731" width="0" hidden="1" customWidth="1"/>
    <col min="9732" max="9732" width="22.140625" customWidth="1"/>
    <col min="9733" max="9733" width="12.42578125" bestFit="1" customWidth="1"/>
    <col min="9734" max="9734" width="22.42578125" customWidth="1"/>
    <col min="9735" max="9735" width="2.5703125" customWidth="1"/>
    <col min="9983" max="9983" width="2.5703125" customWidth="1"/>
    <col min="9984" max="9984" width="12.42578125" customWidth="1"/>
    <col min="9985" max="9985" width="35.85546875" customWidth="1"/>
    <col min="9986" max="9987" width="0" hidden="1" customWidth="1"/>
    <col min="9988" max="9988" width="22.140625" customWidth="1"/>
    <col min="9989" max="9989" width="12.42578125" bestFit="1" customWidth="1"/>
    <col min="9990" max="9990" width="22.42578125" customWidth="1"/>
    <col min="9991" max="9991" width="2.5703125" customWidth="1"/>
    <col min="10239" max="10239" width="2.5703125" customWidth="1"/>
    <col min="10240" max="10240" width="12.42578125" customWidth="1"/>
    <col min="10241" max="10241" width="35.85546875" customWidth="1"/>
    <col min="10242" max="10243" width="0" hidden="1" customWidth="1"/>
    <col min="10244" max="10244" width="22.140625" customWidth="1"/>
    <col min="10245" max="10245" width="12.42578125" bestFit="1" customWidth="1"/>
    <col min="10246" max="10246" width="22.42578125" customWidth="1"/>
    <col min="10247" max="10247" width="2.5703125" customWidth="1"/>
    <col min="10495" max="10495" width="2.5703125" customWidth="1"/>
    <col min="10496" max="10496" width="12.42578125" customWidth="1"/>
    <col min="10497" max="10497" width="35.85546875" customWidth="1"/>
    <col min="10498" max="10499" width="0" hidden="1" customWidth="1"/>
    <col min="10500" max="10500" width="22.140625" customWidth="1"/>
    <col min="10501" max="10501" width="12.42578125" bestFit="1" customWidth="1"/>
    <col min="10502" max="10502" width="22.42578125" customWidth="1"/>
    <col min="10503" max="10503" width="2.5703125" customWidth="1"/>
    <col min="10751" max="10751" width="2.5703125" customWidth="1"/>
    <col min="10752" max="10752" width="12.42578125" customWidth="1"/>
    <col min="10753" max="10753" width="35.85546875" customWidth="1"/>
    <col min="10754" max="10755" width="0" hidden="1" customWidth="1"/>
    <col min="10756" max="10756" width="22.140625" customWidth="1"/>
    <col min="10757" max="10757" width="12.42578125" bestFit="1" customWidth="1"/>
    <col min="10758" max="10758" width="22.42578125" customWidth="1"/>
    <col min="10759" max="10759" width="2.5703125" customWidth="1"/>
    <col min="11007" max="11007" width="2.5703125" customWidth="1"/>
    <col min="11008" max="11008" width="12.42578125" customWidth="1"/>
    <col min="11009" max="11009" width="35.85546875" customWidth="1"/>
    <col min="11010" max="11011" width="0" hidden="1" customWidth="1"/>
    <col min="11012" max="11012" width="22.140625" customWidth="1"/>
    <col min="11013" max="11013" width="12.42578125" bestFit="1" customWidth="1"/>
    <col min="11014" max="11014" width="22.42578125" customWidth="1"/>
    <col min="11015" max="11015" width="2.5703125" customWidth="1"/>
    <col min="11263" max="11263" width="2.5703125" customWidth="1"/>
    <col min="11264" max="11264" width="12.42578125" customWidth="1"/>
    <col min="11265" max="11265" width="35.85546875" customWidth="1"/>
    <col min="11266" max="11267" width="0" hidden="1" customWidth="1"/>
    <col min="11268" max="11268" width="22.140625" customWidth="1"/>
    <col min="11269" max="11269" width="12.42578125" bestFit="1" customWidth="1"/>
    <col min="11270" max="11270" width="22.42578125" customWidth="1"/>
    <col min="11271" max="11271" width="2.5703125" customWidth="1"/>
    <col min="11519" max="11519" width="2.5703125" customWidth="1"/>
    <col min="11520" max="11520" width="12.42578125" customWidth="1"/>
    <col min="11521" max="11521" width="35.85546875" customWidth="1"/>
    <col min="11522" max="11523" width="0" hidden="1" customWidth="1"/>
    <col min="11524" max="11524" width="22.140625" customWidth="1"/>
    <col min="11525" max="11525" width="12.42578125" bestFit="1" customWidth="1"/>
    <col min="11526" max="11526" width="22.42578125" customWidth="1"/>
    <col min="11527" max="11527" width="2.5703125" customWidth="1"/>
    <col min="11775" max="11775" width="2.5703125" customWidth="1"/>
    <col min="11776" max="11776" width="12.42578125" customWidth="1"/>
    <col min="11777" max="11777" width="35.85546875" customWidth="1"/>
    <col min="11778" max="11779" width="0" hidden="1" customWidth="1"/>
    <col min="11780" max="11780" width="22.140625" customWidth="1"/>
    <col min="11781" max="11781" width="12.42578125" bestFit="1" customWidth="1"/>
    <col min="11782" max="11782" width="22.42578125" customWidth="1"/>
    <col min="11783" max="11783" width="2.5703125" customWidth="1"/>
    <col min="12031" max="12031" width="2.5703125" customWidth="1"/>
    <col min="12032" max="12032" width="12.42578125" customWidth="1"/>
    <col min="12033" max="12033" width="35.85546875" customWidth="1"/>
    <col min="12034" max="12035" width="0" hidden="1" customWidth="1"/>
    <col min="12036" max="12036" width="22.140625" customWidth="1"/>
    <col min="12037" max="12037" width="12.42578125" bestFit="1" customWidth="1"/>
    <col min="12038" max="12038" width="22.42578125" customWidth="1"/>
    <col min="12039" max="12039" width="2.5703125" customWidth="1"/>
    <col min="12287" max="12287" width="2.5703125" customWidth="1"/>
    <col min="12288" max="12288" width="12.42578125" customWidth="1"/>
    <col min="12289" max="12289" width="35.85546875" customWidth="1"/>
    <col min="12290" max="12291" width="0" hidden="1" customWidth="1"/>
    <col min="12292" max="12292" width="22.140625" customWidth="1"/>
    <col min="12293" max="12293" width="12.42578125" bestFit="1" customWidth="1"/>
    <col min="12294" max="12294" width="22.42578125" customWidth="1"/>
    <col min="12295" max="12295" width="2.5703125" customWidth="1"/>
    <col min="12543" max="12543" width="2.5703125" customWidth="1"/>
    <col min="12544" max="12544" width="12.42578125" customWidth="1"/>
    <col min="12545" max="12545" width="35.85546875" customWidth="1"/>
    <col min="12546" max="12547" width="0" hidden="1" customWidth="1"/>
    <col min="12548" max="12548" width="22.140625" customWidth="1"/>
    <col min="12549" max="12549" width="12.42578125" bestFit="1" customWidth="1"/>
    <col min="12550" max="12550" width="22.42578125" customWidth="1"/>
    <col min="12551" max="12551" width="2.5703125" customWidth="1"/>
    <col min="12799" max="12799" width="2.5703125" customWidth="1"/>
    <col min="12800" max="12800" width="12.42578125" customWidth="1"/>
    <col min="12801" max="12801" width="35.85546875" customWidth="1"/>
    <col min="12802" max="12803" width="0" hidden="1" customWidth="1"/>
    <col min="12804" max="12804" width="22.140625" customWidth="1"/>
    <col min="12805" max="12805" width="12.42578125" bestFit="1" customWidth="1"/>
    <col min="12806" max="12806" width="22.42578125" customWidth="1"/>
    <col min="12807" max="12807" width="2.5703125" customWidth="1"/>
    <col min="13055" max="13055" width="2.5703125" customWidth="1"/>
    <col min="13056" max="13056" width="12.42578125" customWidth="1"/>
    <col min="13057" max="13057" width="35.85546875" customWidth="1"/>
    <col min="13058" max="13059" width="0" hidden="1" customWidth="1"/>
    <col min="13060" max="13060" width="22.140625" customWidth="1"/>
    <col min="13061" max="13061" width="12.42578125" bestFit="1" customWidth="1"/>
    <col min="13062" max="13062" width="22.42578125" customWidth="1"/>
    <col min="13063" max="13063" width="2.5703125" customWidth="1"/>
    <col min="13311" max="13311" width="2.5703125" customWidth="1"/>
    <col min="13312" max="13312" width="12.42578125" customWidth="1"/>
    <col min="13313" max="13313" width="35.85546875" customWidth="1"/>
    <col min="13314" max="13315" width="0" hidden="1" customWidth="1"/>
    <col min="13316" max="13316" width="22.140625" customWidth="1"/>
    <col min="13317" max="13317" width="12.42578125" bestFit="1" customWidth="1"/>
    <col min="13318" max="13318" width="22.42578125" customWidth="1"/>
    <col min="13319" max="13319" width="2.5703125" customWidth="1"/>
    <col min="13567" max="13567" width="2.5703125" customWidth="1"/>
    <col min="13568" max="13568" width="12.42578125" customWidth="1"/>
    <col min="13569" max="13569" width="35.85546875" customWidth="1"/>
    <col min="13570" max="13571" width="0" hidden="1" customWidth="1"/>
    <col min="13572" max="13572" width="22.140625" customWidth="1"/>
    <col min="13573" max="13573" width="12.42578125" bestFit="1" customWidth="1"/>
    <col min="13574" max="13574" width="22.42578125" customWidth="1"/>
    <col min="13575" max="13575" width="2.5703125" customWidth="1"/>
    <col min="13823" max="13823" width="2.5703125" customWidth="1"/>
    <col min="13824" max="13824" width="12.42578125" customWidth="1"/>
    <col min="13825" max="13825" width="35.85546875" customWidth="1"/>
    <col min="13826" max="13827" width="0" hidden="1" customWidth="1"/>
    <col min="13828" max="13828" width="22.140625" customWidth="1"/>
    <col min="13829" max="13829" width="12.42578125" bestFit="1" customWidth="1"/>
    <col min="13830" max="13830" width="22.42578125" customWidth="1"/>
    <col min="13831" max="13831" width="2.5703125" customWidth="1"/>
    <col min="14079" max="14079" width="2.5703125" customWidth="1"/>
    <col min="14080" max="14080" width="12.42578125" customWidth="1"/>
    <col min="14081" max="14081" width="35.85546875" customWidth="1"/>
    <col min="14082" max="14083" width="0" hidden="1" customWidth="1"/>
    <col min="14084" max="14084" width="22.140625" customWidth="1"/>
    <col min="14085" max="14085" width="12.42578125" bestFit="1" customWidth="1"/>
    <col min="14086" max="14086" width="22.42578125" customWidth="1"/>
    <col min="14087" max="14087" width="2.5703125" customWidth="1"/>
    <col min="14335" max="14335" width="2.5703125" customWidth="1"/>
    <col min="14336" max="14336" width="12.42578125" customWidth="1"/>
    <col min="14337" max="14337" width="35.85546875" customWidth="1"/>
    <col min="14338" max="14339" width="0" hidden="1" customWidth="1"/>
    <col min="14340" max="14340" width="22.140625" customWidth="1"/>
    <col min="14341" max="14341" width="12.42578125" bestFit="1" customWidth="1"/>
    <col min="14342" max="14342" width="22.42578125" customWidth="1"/>
    <col min="14343" max="14343" width="2.5703125" customWidth="1"/>
    <col min="14591" max="14591" width="2.5703125" customWidth="1"/>
    <col min="14592" max="14592" width="12.42578125" customWidth="1"/>
    <col min="14593" max="14593" width="35.85546875" customWidth="1"/>
    <col min="14594" max="14595" width="0" hidden="1" customWidth="1"/>
    <col min="14596" max="14596" width="22.140625" customWidth="1"/>
    <col min="14597" max="14597" width="12.42578125" bestFit="1" customWidth="1"/>
    <col min="14598" max="14598" width="22.42578125" customWidth="1"/>
    <col min="14599" max="14599" width="2.5703125" customWidth="1"/>
    <col min="14847" max="14847" width="2.5703125" customWidth="1"/>
    <col min="14848" max="14848" width="12.42578125" customWidth="1"/>
    <col min="14849" max="14849" width="35.85546875" customWidth="1"/>
    <col min="14850" max="14851" width="0" hidden="1" customWidth="1"/>
    <col min="14852" max="14852" width="22.140625" customWidth="1"/>
    <col min="14853" max="14853" width="12.42578125" bestFit="1" customWidth="1"/>
    <col min="14854" max="14854" width="22.42578125" customWidth="1"/>
    <col min="14855" max="14855" width="2.5703125" customWidth="1"/>
    <col min="15103" max="15103" width="2.5703125" customWidth="1"/>
    <col min="15104" max="15104" width="12.42578125" customWidth="1"/>
    <col min="15105" max="15105" width="35.85546875" customWidth="1"/>
    <col min="15106" max="15107" width="0" hidden="1" customWidth="1"/>
    <col min="15108" max="15108" width="22.140625" customWidth="1"/>
    <col min="15109" max="15109" width="12.42578125" bestFit="1" customWidth="1"/>
    <col min="15110" max="15110" width="22.42578125" customWidth="1"/>
    <col min="15111" max="15111" width="2.5703125" customWidth="1"/>
    <col min="15359" max="15359" width="2.5703125" customWidth="1"/>
    <col min="15360" max="15360" width="12.42578125" customWidth="1"/>
    <col min="15361" max="15361" width="35.85546875" customWidth="1"/>
    <col min="15362" max="15363" width="0" hidden="1" customWidth="1"/>
    <col min="15364" max="15364" width="22.140625" customWidth="1"/>
    <col min="15365" max="15365" width="12.42578125" bestFit="1" customWidth="1"/>
    <col min="15366" max="15366" width="22.42578125" customWidth="1"/>
    <col min="15367" max="15367" width="2.5703125" customWidth="1"/>
    <col min="15615" max="15615" width="2.5703125" customWidth="1"/>
    <col min="15616" max="15616" width="12.42578125" customWidth="1"/>
    <col min="15617" max="15617" width="35.85546875" customWidth="1"/>
    <col min="15618" max="15619" width="0" hidden="1" customWidth="1"/>
    <col min="15620" max="15620" width="22.140625" customWidth="1"/>
    <col min="15621" max="15621" width="12.42578125" bestFit="1" customWidth="1"/>
    <col min="15622" max="15622" width="22.42578125" customWidth="1"/>
    <col min="15623" max="15623" width="2.5703125" customWidth="1"/>
    <col min="15871" max="15871" width="2.5703125" customWidth="1"/>
    <col min="15872" max="15872" width="12.42578125" customWidth="1"/>
    <col min="15873" max="15873" width="35.85546875" customWidth="1"/>
    <col min="15874" max="15875" width="0" hidden="1" customWidth="1"/>
    <col min="15876" max="15876" width="22.140625" customWidth="1"/>
    <col min="15877" max="15877" width="12.42578125" bestFit="1" customWidth="1"/>
    <col min="15878" max="15878" width="22.42578125" customWidth="1"/>
    <col min="15879" max="15879" width="2.5703125" customWidth="1"/>
    <col min="16127" max="16127" width="2.5703125" customWidth="1"/>
    <col min="16128" max="16128" width="12.42578125" customWidth="1"/>
    <col min="16129" max="16129" width="35.85546875" customWidth="1"/>
    <col min="16130" max="16131" width="0" hidden="1" customWidth="1"/>
    <col min="16132" max="16132" width="22.140625" customWidth="1"/>
    <col min="16133" max="16133" width="12.42578125" bestFit="1" customWidth="1"/>
    <col min="16134" max="16134" width="22.42578125" customWidth="1"/>
    <col min="16135" max="16135" width="2.5703125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2"/>
    </row>
    <row r="2" spans="1:13" ht="15.75" x14ac:dyDescent="0.25">
      <c r="A2" s="1"/>
      <c r="B2" s="115" t="s">
        <v>210</v>
      </c>
      <c r="C2" s="116"/>
      <c r="D2" s="116"/>
      <c r="E2" s="116"/>
      <c r="F2" s="116"/>
      <c r="G2" s="117"/>
    </row>
    <row r="3" spans="1:13" ht="48.75" customHeight="1" x14ac:dyDescent="0.25">
      <c r="A3" s="1"/>
      <c r="B3" s="3" t="s">
        <v>115</v>
      </c>
      <c r="C3" s="4" t="s">
        <v>116</v>
      </c>
      <c r="D3" s="4" t="s">
        <v>211</v>
      </c>
      <c r="E3" s="5"/>
      <c r="F3" s="4" t="s">
        <v>212</v>
      </c>
      <c r="G3" s="6" t="s">
        <v>117</v>
      </c>
      <c r="H3" s="7"/>
      <c r="I3" s="8"/>
      <c r="J3" s="7"/>
      <c r="K3" s="8"/>
      <c r="L3" s="7"/>
      <c r="M3" s="7"/>
    </row>
    <row r="4" spans="1:13" ht="35.1" customHeight="1" x14ac:dyDescent="0.25">
      <c r="A4" s="1"/>
      <c r="B4" s="9">
        <v>3</v>
      </c>
      <c r="C4" s="10" t="s">
        <v>118</v>
      </c>
      <c r="D4" s="34">
        <v>5698971</v>
      </c>
      <c r="E4" s="11">
        <f t="shared" ref="E4:E12" si="0">(F4-D4)/D4</f>
        <v>0.13944236599905491</v>
      </c>
      <c r="F4" s="34">
        <v>6493649</v>
      </c>
      <c r="G4" s="12">
        <f>F4-D4</f>
        <v>794678</v>
      </c>
    </row>
    <row r="5" spans="1:13" ht="35.1" customHeight="1" x14ac:dyDescent="0.25">
      <c r="A5" s="1"/>
      <c r="B5" s="9">
        <v>4</v>
      </c>
      <c r="C5" s="10" t="s">
        <v>119</v>
      </c>
      <c r="D5" s="34">
        <v>2920147</v>
      </c>
      <c r="E5" s="11">
        <f t="shared" si="0"/>
        <v>2.9251267145112902E-2</v>
      </c>
      <c r="F5" s="34">
        <v>3005565</v>
      </c>
      <c r="G5" s="12">
        <f t="shared" ref="G5:G13" si="1">F5-D5</f>
        <v>85418</v>
      </c>
    </row>
    <row r="6" spans="1:13" ht="35.1" customHeight="1" x14ac:dyDescent="0.25">
      <c r="A6" s="1"/>
      <c r="B6" s="9">
        <v>5</v>
      </c>
      <c r="C6" s="10" t="s">
        <v>120</v>
      </c>
      <c r="D6" s="34">
        <v>633734</v>
      </c>
      <c r="E6" s="11">
        <f t="shared" si="0"/>
        <v>-0.10897947719390154</v>
      </c>
      <c r="F6" s="34">
        <v>564670</v>
      </c>
      <c r="G6" s="12">
        <f t="shared" si="1"/>
        <v>-69064</v>
      </c>
    </row>
    <row r="7" spans="1:13" ht="35.1" customHeight="1" x14ac:dyDescent="0.25">
      <c r="A7" s="1"/>
      <c r="B7" s="118" t="s">
        <v>121</v>
      </c>
      <c r="C7" s="119"/>
      <c r="D7" s="35">
        <f>SUM(D4:D6)</f>
        <v>9252852</v>
      </c>
      <c r="E7" s="13">
        <f t="shared" si="0"/>
        <v>8.7652109857587687E-2</v>
      </c>
      <c r="F7" s="35">
        <f>SUM(F4:F6)</f>
        <v>10063884</v>
      </c>
      <c r="G7" s="14">
        <f t="shared" si="1"/>
        <v>811032</v>
      </c>
    </row>
    <row r="8" spans="1:13" ht="35.1" customHeight="1" x14ac:dyDescent="0.25">
      <c r="A8" s="1"/>
      <c r="B8" s="9">
        <v>1</v>
      </c>
      <c r="C8" s="10" t="s">
        <v>122</v>
      </c>
      <c r="D8" s="34">
        <v>4052143</v>
      </c>
      <c r="E8" s="11">
        <f t="shared" si="0"/>
        <v>9.0249036127303506E-2</v>
      </c>
      <c r="F8" s="34">
        <v>4417845</v>
      </c>
      <c r="G8" s="12">
        <f t="shared" si="1"/>
        <v>365702</v>
      </c>
    </row>
    <row r="9" spans="1:13" ht="35.1" customHeight="1" x14ac:dyDescent="0.25">
      <c r="A9" s="1"/>
      <c r="B9" s="9">
        <v>2</v>
      </c>
      <c r="C9" s="10" t="s">
        <v>123</v>
      </c>
      <c r="D9" s="34">
        <v>4784773</v>
      </c>
      <c r="E9" s="11">
        <f t="shared" si="0"/>
        <v>8.6813522814979935E-2</v>
      </c>
      <c r="F9" s="34">
        <v>5200156</v>
      </c>
      <c r="G9" s="12">
        <f t="shared" si="1"/>
        <v>415383</v>
      </c>
    </row>
    <row r="10" spans="1:13" ht="35.1" customHeight="1" x14ac:dyDescent="0.25">
      <c r="A10" s="1"/>
      <c r="B10" s="9">
        <v>3</v>
      </c>
      <c r="C10" s="10" t="s">
        <v>124</v>
      </c>
      <c r="D10" s="34">
        <v>1200</v>
      </c>
      <c r="E10" s="11">
        <f t="shared" si="0"/>
        <v>4.8516666666666666</v>
      </c>
      <c r="F10" s="34">
        <v>7022</v>
      </c>
      <c r="G10" s="12">
        <f t="shared" si="1"/>
        <v>5822</v>
      </c>
    </row>
    <row r="11" spans="1:13" ht="35.1" customHeight="1" x14ac:dyDescent="0.25">
      <c r="A11" s="1"/>
      <c r="B11" s="9">
        <v>4</v>
      </c>
      <c r="C11" s="10" t="s">
        <v>119</v>
      </c>
      <c r="D11" s="34">
        <v>406010</v>
      </c>
      <c r="E11" s="11">
        <f t="shared" si="0"/>
        <v>7.8495603556562651E-3</v>
      </c>
      <c r="F11" s="34">
        <v>409197</v>
      </c>
      <c r="G11" s="12">
        <f t="shared" si="1"/>
        <v>3187</v>
      </c>
    </row>
    <row r="12" spans="1:13" ht="35.1" customHeight="1" x14ac:dyDescent="0.25">
      <c r="A12" s="1"/>
      <c r="B12" s="9">
        <v>5</v>
      </c>
      <c r="C12" s="10" t="s">
        <v>125</v>
      </c>
      <c r="D12" s="34">
        <v>8726</v>
      </c>
      <c r="E12" s="11">
        <f t="shared" si="0"/>
        <v>3.323401329360532E-2</v>
      </c>
      <c r="F12" s="34">
        <v>9016</v>
      </c>
      <c r="G12" s="12">
        <f t="shared" si="1"/>
        <v>290</v>
      </c>
    </row>
    <row r="13" spans="1:13" ht="35.1" customHeight="1" x14ac:dyDescent="0.25">
      <c r="A13" s="1"/>
      <c r="B13" s="118" t="s">
        <v>126</v>
      </c>
      <c r="C13" s="119"/>
      <c r="D13" s="35">
        <f>SUM(D8:D12)</f>
        <v>9252852</v>
      </c>
      <c r="E13" s="13">
        <v>-2.3920594268276744E-2</v>
      </c>
      <c r="F13" s="35">
        <f>SUM(F8:F12)</f>
        <v>10043236</v>
      </c>
      <c r="G13" s="14">
        <f t="shared" si="1"/>
        <v>790384</v>
      </c>
      <c r="I13" s="15"/>
    </row>
    <row r="14" spans="1:13" ht="8.25" customHeight="1" x14ac:dyDescent="0.25">
      <c r="A14" s="1"/>
      <c r="B14" s="16"/>
      <c r="C14" s="17"/>
      <c r="D14" s="36"/>
      <c r="E14" s="18"/>
      <c r="F14" s="18"/>
      <c r="G14" s="19"/>
    </row>
    <row r="15" spans="1:13" ht="35.1" customHeight="1" thickBot="1" x14ac:dyDescent="0.3">
      <c r="A15" s="1"/>
      <c r="B15" s="120" t="s">
        <v>127</v>
      </c>
      <c r="C15" s="121"/>
      <c r="D15" s="37"/>
      <c r="E15" s="20"/>
      <c r="F15" s="37">
        <f>F7-F13</f>
        <v>20648</v>
      </c>
      <c r="G15" s="21"/>
      <c r="I15" s="15"/>
    </row>
    <row r="16" spans="1:13" x14ac:dyDescent="0.25">
      <c r="F16" s="15"/>
    </row>
  </sheetData>
  <mergeCells count="4">
    <mergeCell ref="B2:G2"/>
    <mergeCell ref="B7:C7"/>
    <mergeCell ref="B13:C13"/>
    <mergeCell ref="B15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BF86-A132-45E6-9A29-2EBE88C97F98}">
  <sheetPr>
    <pageSetUpPr fitToPage="1"/>
  </sheetPr>
  <dimension ref="A1:N82"/>
  <sheetViews>
    <sheetView topLeftCell="A8" workbookViewId="0">
      <selection activeCell="B29" sqref="B29"/>
    </sheetView>
  </sheetViews>
  <sheetFormatPr baseColWidth="10" defaultRowHeight="15" x14ac:dyDescent="0.25"/>
  <cols>
    <col min="1" max="1" width="18.85546875" style="44" customWidth="1"/>
    <col min="2" max="2" width="31.5703125" style="44" customWidth="1"/>
    <col min="3" max="3" width="11.42578125" style="44"/>
    <col min="4" max="4" width="23.140625" style="44" customWidth="1"/>
    <col min="5" max="5" width="17.42578125" style="44" customWidth="1"/>
    <col min="6" max="6" width="11.42578125" style="44"/>
    <col min="7" max="7" width="1.5703125" style="44" customWidth="1"/>
    <col min="8" max="8" width="11.42578125" style="44"/>
    <col min="9" max="12" width="17.42578125" style="44" customWidth="1"/>
    <col min="13" max="13" width="17.42578125" style="66" customWidth="1"/>
    <col min="14" max="230" width="11.42578125" style="44"/>
    <col min="231" max="231" width="37.42578125" style="44" customWidth="1"/>
    <col min="232" max="232" width="12.28515625" style="44" bestFit="1" customWidth="1"/>
    <col min="233" max="233" width="7.140625" style="44" bestFit="1" customWidth="1"/>
    <col min="234" max="234" width="1.7109375" style="44" customWidth="1"/>
    <col min="235" max="235" width="12.28515625" style="44" bestFit="1" customWidth="1"/>
    <col min="236" max="236" width="7.140625" style="44" bestFit="1" customWidth="1"/>
    <col min="237" max="237" width="14.5703125" style="44" customWidth="1"/>
    <col min="238" max="486" width="11.42578125" style="44"/>
    <col min="487" max="487" width="37.42578125" style="44" customWidth="1"/>
    <col min="488" max="488" width="12.28515625" style="44" bestFit="1" customWidth="1"/>
    <col min="489" max="489" width="7.140625" style="44" bestFit="1" customWidth="1"/>
    <col min="490" max="490" width="1.7109375" style="44" customWidth="1"/>
    <col min="491" max="491" width="12.28515625" style="44" bestFit="1" customWidth="1"/>
    <col min="492" max="492" width="7.140625" style="44" bestFit="1" customWidth="1"/>
    <col min="493" max="493" width="14.5703125" style="44" customWidth="1"/>
    <col min="494" max="742" width="11.42578125" style="44"/>
    <col min="743" max="743" width="37.42578125" style="44" customWidth="1"/>
    <col min="744" max="744" width="12.28515625" style="44" bestFit="1" customWidth="1"/>
    <col min="745" max="745" width="7.140625" style="44" bestFit="1" customWidth="1"/>
    <col min="746" max="746" width="1.7109375" style="44" customWidth="1"/>
    <col min="747" max="747" width="12.28515625" style="44" bestFit="1" customWidth="1"/>
    <col min="748" max="748" width="7.140625" style="44" bestFit="1" customWidth="1"/>
    <col min="749" max="749" width="14.5703125" style="44" customWidth="1"/>
    <col min="750" max="998" width="11.42578125" style="44"/>
    <col min="999" max="999" width="37.42578125" style="44" customWidth="1"/>
    <col min="1000" max="1000" width="12.28515625" style="44" bestFit="1" customWidth="1"/>
    <col min="1001" max="1001" width="7.140625" style="44" bestFit="1" customWidth="1"/>
    <col min="1002" max="1002" width="1.7109375" style="44" customWidth="1"/>
    <col min="1003" max="1003" width="12.28515625" style="44" bestFit="1" customWidth="1"/>
    <col min="1004" max="1004" width="7.140625" style="44" bestFit="1" customWidth="1"/>
    <col min="1005" max="1005" width="14.5703125" style="44" customWidth="1"/>
    <col min="1006" max="1254" width="11.42578125" style="44"/>
    <col min="1255" max="1255" width="37.42578125" style="44" customWidth="1"/>
    <col min="1256" max="1256" width="12.28515625" style="44" bestFit="1" customWidth="1"/>
    <col min="1257" max="1257" width="7.140625" style="44" bestFit="1" customWidth="1"/>
    <col min="1258" max="1258" width="1.7109375" style="44" customWidth="1"/>
    <col min="1259" max="1259" width="12.28515625" style="44" bestFit="1" customWidth="1"/>
    <col min="1260" max="1260" width="7.140625" style="44" bestFit="1" customWidth="1"/>
    <col min="1261" max="1261" width="14.5703125" style="44" customWidth="1"/>
    <col min="1262" max="1510" width="11.42578125" style="44"/>
    <col min="1511" max="1511" width="37.42578125" style="44" customWidth="1"/>
    <col min="1512" max="1512" width="12.28515625" style="44" bestFit="1" customWidth="1"/>
    <col min="1513" max="1513" width="7.140625" style="44" bestFit="1" customWidth="1"/>
    <col min="1514" max="1514" width="1.7109375" style="44" customWidth="1"/>
    <col min="1515" max="1515" width="12.28515625" style="44" bestFit="1" customWidth="1"/>
    <col min="1516" max="1516" width="7.140625" style="44" bestFit="1" customWidth="1"/>
    <col min="1517" max="1517" width="14.5703125" style="44" customWidth="1"/>
    <col min="1518" max="1766" width="11.42578125" style="44"/>
    <col min="1767" max="1767" width="37.42578125" style="44" customWidth="1"/>
    <col min="1768" max="1768" width="12.28515625" style="44" bestFit="1" customWidth="1"/>
    <col min="1769" max="1769" width="7.140625" style="44" bestFit="1" customWidth="1"/>
    <col min="1770" max="1770" width="1.7109375" style="44" customWidth="1"/>
    <col min="1771" max="1771" width="12.28515625" style="44" bestFit="1" customWidth="1"/>
    <col min="1772" max="1772" width="7.140625" style="44" bestFit="1" customWidth="1"/>
    <col min="1773" max="1773" width="14.5703125" style="44" customWidth="1"/>
    <col min="1774" max="2022" width="11.42578125" style="44"/>
    <col min="2023" max="2023" width="37.42578125" style="44" customWidth="1"/>
    <col min="2024" max="2024" width="12.28515625" style="44" bestFit="1" customWidth="1"/>
    <col min="2025" max="2025" width="7.140625" style="44" bestFit="1" customWidth="1"/>
    <col min="2026" max="2026" width="1.7109375" style="44" customWidth="1"/>
    <col min="2027" max="2027" width="12.28515625" style="44" bestFit="1" customWidth="1"/>
    <col min="2028" max="2028" width="7.140625" style="44" bestFit="1" customWidth="1"/>
    <col min="2029" max="2029" width="14.5703125" style="44" customWidth="1"/>
    <col min="2030" max="2278" width="11.42578125" style="44"/>
    <col min="2279" max="2279" width="37.42578125" style="44" customWidth="1"/>
    <col min="2280" max="2280" width="12.28515625" style="44" bestFit="1" customWidth="1"/>
    <col min="2281" max="2281" width="7.140625" style="44" bestFit="1" customWidth="1"/>
    <col min="2282" max="2282" width="1.7109375" style="44" customWidth="1"/>
    <col min="2283" max="2283" width="12.28515625" style="44" bestFit="1" customWidth="1"/>
    <col min="2284" max="2284" width="7.140625" style="44" bestFit="1" customWidth="1"/>
    <col min="2285" max="2285" width="14.5703125" style="44" customWidth="1"/>
    <col min="2286" max="2534" width="11.42578125" style="44"/>
    <col min="2535" max="2535" width="37.42578125" style="44" customWidth="1"/>
    <col min="2536" max="2536" width="12.28515625" style="44" bestFit="1" customWidth="1"/>
    <col min="2537" max="2537" width="7.140625" style="44" bestFit="1" customWidth="1"/>
    <col min="2538" max="2538" width="1.7109375" style="44" customWidth="1"/>
    <col min="2539" max="2539" width="12.28515625" style="44" bestFit="1" customWidth="1"/>
    <col min="2540" max="2540" width="7.140625" style="44" bestFit="1" customWidth="1"/>
    <col min="2541" max="2541" width="14.5703125" style="44" customWidth="1"/>
    <col min="2542" max="2790" width="11.42578125" style="44"/>
    <col min="2791" max="2791" width="37.42578125" style="44" customWidth="1"/>
    <col min="2792" max="2792" width="12.28515625" style="44" bestFit="1" customWidth="1"/>
    <col min="2793" max="2793" width="7.140625" style="44" bestFit="1" customWidth="1"/>
    <col min="2794" max="2794" width="1.7109375" style="44" customWidth="1"/>
    <col min="2795" max="2795" width="12.28515625" style="44" bestFit="1" customWidth="1"/>
    <col min="2796" max="2796" width="7.140625" style="44" bestFit="1" customWidth="1"/>
    <col min="2797" max="2797" width="14.5703125" style="44" customWidth="1"/>
    <col min="2798" max="3046" width="11.42578125" style="44"/>
    <col min="3047" max="3047" width="37.42578125" style="44" customWidth="1"/>
    <col min="3048" max="3048" width="12.28515625" style="44" bestFit="1" customWidth="1"/>
    <col min="3049" max="3049" width="7.140625" style="44" bestFit="1" customWidth="1"/>
    <col min="3050" max="3050" width="1.7109375" style="44" customWidth="1"/>
    <col min="3051" max="3051" width="12.28515625" style="44" bestFit="1" customWidth="1"/>
    <col min="3052" max="3052" width="7.140625" style="44" bestFit="1" customWidth="1"/>
    <col min="3053" max="3053" width="14.5703125" style="44" customWidth="1"/>
    <col min="3054" max="3302" width="11.42578125" style="44"/>
    <col min="3303" max="3303" width="37.42578125" style="44" customWidth="1"/>
    <col min="3304" max="3304" width="12.28515625" style="44" bestFit="1" customWidth="1"/>
    <col min="3305" max="3305" width="7.140625" style="44" bestFit="1" customWidth="1"/>
    <col min="3306" max="3306" width="1.7109375" style="44" customWidth="1"/>
    <col min="3307" max="3307" width="12.28515625" style="44" bestFit="1" customWidth="1"/>
    <col min="3308" max="3308" width="7.140625" style="44" bestFit="1" customWidth="1"/>
    <col min="3309" max="3309" width="14.5703125" style="44" customWidth="1"/>
    <col min="3310" max="3558" width="11.42578125" style="44"/>
    <col min="3559" max="3559" width="37.42578125" style="44" customWidth="1"/>
    <col min="3560" max="3560" width="12.28515625" style="44" bestFit="1" customWidth="1"/>
    <col min="3561" max="3561" width="7.140625" style="44" bestFit="1" customWidth="1"/>
    <col min="3562" max="3562" width="1.7109375" style="44" customWidth="1"/>
    <col min="3563" max="3563" width="12.28515625" style="44" bestFit="1" customWidth="1"/>
    <col min="3564" max="3564" width="7.140625" style="44" bestFit="1" customWidth="1"/>
    <col min="3565" max="3565" width="14.5703125" style="44" customWidth="1"/>
    <col min="3566" max="3814" width="11.42578125" style="44"/>
    <col min="3815" max="3815" width="37.42578125" style="44" customWidth="1"/>
    <col min="3816" max="3816" width="12.28515625" style="44" bestFit="1" customWidth="1"/>
    <col min="3817" max="3817" width="7.140625" style="44" bestFit="1" customWidth="1"/>
    <col min="3818" max="3818" width="1.7109375" style="44" customWidth="1"/>
    <col min="3819" max="3819" width="12.28515625" style="44" bestFit="1" customWidth="1"/>
    <col min="3820" max="3820" width="7.140625" style="44" bestFit="1" customWidth="1"/>
    <col min="3821" max="3821" width="14.5703125" style="44" customWidth="1"/>
    <col min="3822" max="4070" width="11.42578125" style="44"/>
    <col min="4071" max="4071" width="37.42578125" style="44" customWidth="1"/>
    <col min="4072" max="4072" width="12.28515625" style="44" bestFit="1" customWidth="1"/>
    <col min="4073" max="4073" width="7.140625" style="44" bestFit="1" customWidth="1"/>
    <col min="4074" max="4074" width="1.7109375" style="44" customWidth="1"/>
    <col min="4075" max="4075" width="12.28515625" style="44" bestFit="1" customWidth="1"/>
    <col min="4076" max="4076" width="7.140625" style="44" bestFit="1" customWidth="1"/>
    <col min="4077" max="4077" width="14.5703125" style="44" customWidth="1"/>
    <col min="4078" max="4326" width="11.42578125" style="44"/>
    <col min="4327" max="4327" width="37.42578125" style="44" customWidth="1"/>
    <col min="4328" max="4328" width="12.28515625" style="44" bestFit="1" customWidth="1"/>
    <col min="4329" max="4329" width="7.140625" style="44" bestFit="1" customWidth="1"/>
    <col min="4330" max="4330" width="1.7109375" style="44" customWidth="1"/>
    <col min="4331" max="4331" width="12.28515625" style="44" bestFit="1" customWidth="1"/>
    <col min="4332" max="4332" width="7.140625" style="44" bestFit="1" customWidth="1"/>
    <col min="4333" max="4333" width="14.5703125" style="44" customWidth="1"/>
    <col min="4334" max="4582" width="11.42578125" style="44"/>
    <col min="4583" max="4583" width="37.42578125" style="44" customWidth="1"/>
    <col min="4584" max="4584" width="12.28515625" style="44" bestFit="1" customWidth="1"/>
    <col min="4585" max="4585" width="7.140625" style="44" bestFit="1" customWidth="1"/>
    <col min="4586" max="4586" width="1.7109375" style="44" customWidth="1"/>
    <col min="4587" max="4587" width="12.28515625" style="44" bestFit="1" customWidth="1"/>
    <col min="4588" max="4588" width="7.140625" style="44" bestFit="1" customWidth="1"/>
    <col min="4589" max="4589" width="14.5703125" style="44" customWidth="1"/>
    <col min="4590" max="4838" width="11.42578125" style="44"/>
    <col min="4839" max="4839" width="37.42578125" style="44" customWidth="1"/>
    <col min="4840" max="4840" width="12.28515625" style="44" bestFit="1" customWidth="1"/>
    <col min="4841" max="4841" width="7.140625" style="44" bestFit="1" customWidth="1"/>
    <col min="4842" max="4842" width="1.7109375" style="44" customWidth="1"/>
    <col min="4843" max="4843" width="12.28515625" style="44" bestFit="1" customWidth="1"/>
    <col min="4844" max="4844" width="7.140625" style="44" bestFit="1" customWidth="1"/>
    <col min="4845" max="4845" width="14.5703125" style="44" customWidth="1"/>
    <col min="4846" max="5094" width="11.42578125" style="44"/>
    <col min="5095" max="5095" width="37.42578125" style="44" customWidth="1"/>
    <col min="5096" max="5096" width="12.28515625" style="44" bestFit="1" customWidth="1"/>
    <col min="5097" max="5097" width="7.140625" style="44" bestFit="1" customWidth="1"/>
    <col min="5098" max="5098" width="1.7109375" style="44" customWidth="1"/>
    <col min="5099" max="5099" width="12.28515625" style="44" bestFit="1" customWidth="1"/>
    <col min="5100" max="5100" width="7.140625" style="44" bestFit="1" customWidth="1"/>
    <col min="5101" max="5101" width="14.5703125" style="44" customWidth="1"/>
    <col min="5102" max="5350" width="11.42578125" style="44"/>
    <col min="5351" max="5351" width="37.42578125" style="44" customWidth="1"/>
    <col min="5352" max="5352" width="12.28515625" style="44" bestFit="1" customWidth="1"/>
    <col min="5353" max="5353" width="7.140625" style="44" bestFit="1" customWidth="1"/>
    <col min="5354" max="5354" width="1.7109375" style="44" customWidth="1"/>
    <col min="5355" max="5355" width="12.28515625" style="44" bestFit="1" customWidth="1"/>
    <col min="5356" max="5356" width="7.140625" style="44" bestFit="1" customWidth="1"/>
    <col min="5357" max="5357" width="14.5703125" style="44" customWidth="1"/>
    <col min="5358" max="5606" width="11.42578125" style="44"/>
    <col min="5607" max="5607" width="37.42578125" style="44" customWidth="1"/>
    <col min="5608" max="5608" width="12.28515625" style="44" bestFit="1" customWidth="1"/>
    <col min="5609" max="5609" width="7.140625" style="44" bestFit="1" customWidth="1"/>
    <col min="5610" max="5610" width="1.7109375" style="44" customWidth="1"/>
    <col min="5611" max="5611" width="12.28515625" style="44" bestFit="1" customWidth="1"/>
    <col min="5612" max="5612" width="7.140625" style="44" bestFit="1" customWidth="1"/>
    <col min="5613" max="5613" width="14.5703125" style="44" customWidth="1"/>
    <col min="5614" max="5862" width="11.42578125" style="44"/>
    <col min="5863" max="5863" width="37.42578125" style="44" customWidth="1"/>
    <col min="5864" max="5864" width="12.28515625" style="44" bestFit="1" customWidth="1"/>
    <col min="5865" max="5865" width="7.140625" style="44" bestFit="1" customWidth="1"/>
    <col min="5866" max="5866" width="1.7109375" style="44" customWidth="1"/>
    <col min="5867" max="5867" width="12.28515625" style="44" bestFit="1" customWidth="1"/>
    <col min="5868" max="5868" width="7.140625" style="44" bestFit="1" customWidth="1"/>
    <col min="5869" max="5869" width="14.5703125" style="44" customWidth="1"/>
    <col min="5870" max="6118" width="11.42578125" style="44"/>
    <col min="6119" max="6119" width="37.42578125" style="44" customWidth="1"/>
    <col min="6120" max="6120" width="12.28515625" style="44" bestFit="1" customWidth="1"/>
    <col min="6121" max="6121" width="7.140625" style="44" bestFit="1" customWidth="1"/>
    <col min="6122" max="6122" width="1.7109375" style="44" customWidth="1"/>
    <col min="6123" max="6123" width="12.28515625" style="44" bestFit="1" customWidth="1"/>
    <col min="6124" max="6124" width="7.140625" style="44" bestFit="1" customWidth="1"/>
    <col min="6125" max="6125" width="14.5703125" style="44" customWidth="1"/>
    <col min="6126" max="6374" width="11.42578125" style="44"/>
    <col min="6375" max="6375" width="37.42578125" style="44" customWidth="1"/>
    <col min="6376" max="6376" width="12.28515625" style="44" bestFit="1" customWidth="1"/>
    <col min="6377" max="6377" width="7.140625" style="44" bestFit="1" customWidth="1"/>
    <col min="6378" max="6378" width="1.7109375" style="44" customWidth="1"/>
    <col min="6379" max="6379" width="12.28515625" style="44" bestFit="1" customWidth="1"/>
    <col min="6380" max="6380" width="7.140625" style="44" bestFit="1" customWidth="1"/>
    <col min="6381" max="6381" width="14.5703125" style="44" customWidth="1"/>
    <col min="6382" max="6630" width="11.42578125" style="44"/>
    <col min="6631" max="6631" width="37.42578125" style="44" customWidth="1"/>
    <col min="6632" max="6632" width="12.28515625" style="44" bestFit="1" customWidth="1"/>
    <col min="6633" max="6633" width="7.140625" style="44" bestFit="1" customWidth="1"/>
    <col min="6634" max="6634" width="1.7109375" style="44" customWidth="1"/>
    <col min="6635" max="6635" width="12.28515625" style="44" bestFit="1" customWidth="1"/>
    <col min="6636" max="6636" width="7.140625" style="44" bestFit="1" customWidth="1"/>
    <col min="6637" max="6637" width="14.5703125" style="44" customWidth="1"/>
    <col min="6638" max="6886" width="11.42578125" style="44"/>
    <col min="6887" max="6887" width="37.42578125" style="44" customWidth="1"/>
    <col min="6888" max="6888" width="12.28515625" style="44" bestFit="1" customWidth="1"/>
    <col min="6889" max="6889" width="7.140625" style="44" bestFit="1" customWidth="1"/>
    <col min="6890" max="6890" width="1.7109375" style="44" customWidth="1"/>
    <col min="6891" max="6891" width="12.28515625" style="44" bestFit="1" customWidth="1"/>
    <col min="6892" max="6892" width="7.140625" style="44" bestFit="1" customWidth="1"/>
    <col min="6893" max="6893" width="14.5703125" style="44" customWidth="1"/>
    <col min="6894" max="7142" width="11.42578125" style="44"/>
    <col min="7143" max="7143" width="37.42578125" style="44" customWidth="1"/>
    <col min="7144" max="7144" width="12.28515625" style="44" bestFit="1" customWidth="1"/>
    <col min="7145" max="7145" width="7.140625" style="44" bestFit="1" customWidth="1"/>
    <col min="7146" max="7146" width="1.7109375" style="44" customWidth="1"/>
    <col min="7147" max="7147" width="12.28515625" style="44" bestFit="1" customWidth="1"/>
    <col min="7148" max="7148" width="7.140625" style="44" bestFit="1" customWidth="1"/>
    <col min="7149" max="7149" width="14.5703125" style="44" customWidth="1"/>
    <col min="7150" max="7398" width="11.42578125" style="44"/>
    <col min="7399" max="7399" width="37.42578125" style="44" customWidth="1"/>
    <col min="7400" max="7400" width="12.28515625" style="44" bestFit="1" customWidth="1"/>
    <col min="7401" max="7401" width="7.140625" style="44" bestFit="1" customWidth="1"/>
    <col min="7402" max="7402" width="1.7109375" style="44" customWidth="1"/>
    <col min="7403" max="7403" width="12.28515625" style="44" bestFit="1" customWidth="1"/>
    <col min="7404" max="7404" width="7.140625" style="44" bestFit="1" customWidth="1"/>
    <col min="7405" max="7405" width="14.5703125" style="44" customWidth="1"/>
    <col min="7406" max="7654" width="11.42578125" style="44"/>
    <col min="7655" max="7655" width="37.42578125" style="44" customWidth="1"/>
    <col min="7656" max="7656" width="12.28515625" style="44" bestFit="1" customWidth="1"/>
    <col min="7657" max="7657" width="7.140625" style="44" bestFit="1" customWidth="1"/>
    <col min="7658" max="7658" width="1.7109375" style="44" customWidth="1"/>
    <col min="7659" max="7659" width="12.28515625" style="44" bestFit="1" customWidth="1"/>
    <col min="7660" max="7660" width="7.140625" style="44" bestFit="1" customWidth="1"/>
    <col min="7661" max="7661" width="14.5703125" style="44" customWidth="1"/>
    <col min="7662" max="7910" width="11.42578125" style="44"/>
    <col min="7911" max="7911" width="37.42578125" style="44" customWidth="1"/>
    <col min="7912" max="7912" width="12.28515625" style="44" bestFit="1" customWidth="1"/>
    <col min="7913" max="7913" width="7.140625" style="44" bestFit="1" customWidth="1"/>
    <col min="7914" max="7914" width="1.7109375" style="44" customWidth="1"/>
    <col min="7915" max="7915" width="12.28515625" style="44" bestFit="1" customWidth="1"/>
    <col min="7916" max="7916" width="7.140625" style="44" bestFit="1" customWidth="1"/>
    <col min="7917" max="7917" width="14.5703125" style="44" customWidth="1"/>
    <col min="7918" max="8166" width="11.42578125" style="44"/>
    <col min="8167" max="8167" width="37.42578125" style="44" customWidth="1"/>
    <col min="8168" max="8168" width="12.28515625" style="44" bestFit="1" customWidth="1"/>
    <col min="8169" max="8169" width="7.140625" style="44" bestFit="1" customWidth="1"/>
    <col min="8170" max="8170" width="1.7109375" style="44" customWidth="1"/>
    <col min="8171" max="8171" width="12.28515625" style="44" bestFit="1" customWidth="1"/>
    <col min="8172" max="8172" width="7.140625" style="44" bestFit="1" customWidth="1"/>
    <col min="8173" max="8173" width="14.5703125" style="44" customWidth="1"/>
    <col min="8174" max="8422" width="11.42578125" style="44"/>
    <col min="8423" max="8423" width="37.42578125" style="44" customWidth="1"/>
    <col min="8424" max="8424" width="12.28515625" style="44" bestFit="1" customWidth="1"/>
    <col min="8425" max="8425" width="7.140625" style="44" bestFit="1" customWidth="1"/>
    <col min="8426" max="8426" width="1.7109375" style="44" customWidth="1"/>
    <col min="8427" max="8427" width="12.28515625" style="44" bestFit="1" customWidth="1"/>
    <col min="8428" max="8428" width="7.140625" style="44" bestFit="1" customWidth="1"/>
    <col min="8429" max="8429" width="14.5703125" style="44" customWidth="1"/>
    <col min="8430" max="8678" width="11.42578125" style="44"/>
    <col min="8679" max="8679" width="37.42578125" style="44" customWidth="1"/>
    <col min="8680" max="8680" width="12.28515625" style="44" bestFit="1" customWidth="1"/>
    <col min="8681" max="8681" width="7.140625" style="44" bestFit="1" customWidth="1"/>
    <col min="8682" max="8682" width="1.7109375" style="44" customWidth="1"/>
    <col min="8683" max="8683" width="12.28515625" style="44" bestFit="1" customWidth="1"/>
    <col min="8684" max="8684" width="7.140625" style="44" bestFit="1" customWidth="1"/>
    <col min="8685" max="8685" width="14.5703125" style="44" customWidth="1"/>
    <col min="8686" max="8934" width="11.42578125" style="44"/>
    <col min="8935" max="8935" width="37.42578125" style="44" customWidth="1"/>
    <col min="8936" max="8936" width="12.28515625" style="44" bestFit="1" customWidth="1"/>
    <col min="8937" max="8937" width="7.140625" style="44" bestFit="1" customWidth="1"/>
    <col min="8938" max="8938" width="1.7109375" style="44" customWidth="1"/>
    <col min="8939" max="8939" width="12.28515625" style="44" bestFit="1" customWidth="1"/>
    <col min="8940" max="8940" width="7.140625" style="44" bestFit="1" customWidth="1"/>
    <col min="8941" max="8941" width="14.5703125" style="44" customWidth="1"/>
    <col min="8942" max="9190" width="11.42578125" style="44"/>
    <col min="9191" max="9191" width="37.42578125" style="44" customWidth="1"/>
    <col min="9192" max="9192" width="12.28515625" style="44" bestFit="1" customWidth="1"/>
    <col min="9193" max="9193" width="7.140625" style="44" bestFit="1" customWidth="1"/>
    <col min="9194" max="9194" width="1.7109375" style="44" customWidth="1"/>
    <col min="9195" max="9195" width="12.28515625" style="44" bestFit="1" customWidth="1"/>
    <col min="9196" max="9196" width="7.140625" style="44" bestFit="1" customWidth="1"/>
    <col min="9197" max="9197" width="14.5703125" style="44" customWidth="1"/>
    <col min="9198" max="9446" width="11.42578125" style="44"/>
    <col min="9447" max="9447" width="37.42578125" style="44" customWidth="1"/>
    <col min="9448" max="9448" width="12.28515625" style="44" bestFit="1" customWidth="1"/>
    <col min="9449" max="9449" width="7.140625" style="44" bestFit="1" customWidth="1"/>
    <col min="9450" max="9450" width="1.7109375" style="44" customWidth="1"/>
    <col min="9451" max="9451" width="12.28515625" style="44" bestFit="1" customWidth="1"/>
    <col min="9452" max="9452" width="7.140625" style="44" bestFit="1" customWidth="1"/>
    <col min="9453" max="9453" width="14.5703125" style="44" customWidth="1"/>
    <col min="9454" max="9702" width="11.42578125" style="44"/>
    <col min="9703" max="9703" width="37.42578125" style="44" customWidth="1"/>
    <col min="9704" max="9704" width="12.28515625" style="44" bestFit="1" customWidth="1"/>
    <col min="9705" max="9705" width="7.140625" style="44" bestFit="1" customWidth="1"/>
    <col min="9706" max="9706" width="1.7109375" style="44" customWidth="1"/>
    <col min="9707" max="9707" width="12.28515625" style="44" bestFit="1" customWidth="1"/>
    <col min="9708" max="9708" width="7.140625" style="44" bestFit="1" customWidth="1"/>
    <col min="9709" max="9709" width="14.5703125" style="44" customWidth="1"/>
    <col min="9710" max="9958" width="11.42578125" style="44"/>
    <col min="9959" max="9959" width="37.42578125" style="44" customWidth="1"/>
    <col min="9960" max="9960" width="12.28515625" style="44" bestFit="1" customWidth="1"/>
    <col min="9961" max="9961" width="7.140625" style="44" bestFit="1" customWidth="1"/>
    <col min="9962" max="9962" width="1.7109375" style="44" customWidth="1"/>
    <col min="9963" max="9963" width="12.28515625" style="44" bestFit="1" customWidth="1"/>
    <col min="9964" max="9964" width="7.140625" style="44" bestFit="1" customWidth="1"/>
    <col min="9965" max="9965" width="14.5703125" style="44" customWidth="1"/>
    <col min="9966" max="10214" width="11.42578125" style="44"/>
    <col min="10215" max="10215" width="37.42578125" style="44" customWidth="1"/>
    <col min="10216" max="10216" width="12.28515625" style="44" bestFit="1" customWidth="1"/>
    <col min="10217" max="10217" width="7.140625" style="44" bestFit="1" customWidth="1"/>
    <col min="10218" max="10218" width="1.7109375" style="44" customWidth="1"/>
    <col min="10219" max="10219" width="12.28515625" style="44" bestFit="1" customWidth="1"/>
    <col min="10220" max="10220" width="7.140625" style="44" bestFit="1" customWidth="1"/>
    <col min="10221" max="10221" width="14.5703125" style="44" customWidth="1"/>
    <col min="10222" max="10470" width="11.42578125" style="44"/>
    <col min="10471" max="10471" width="37.42578125" style="44" customWidth="1"/>
    <col min="10472" max="10472" width="12.28515625" style="44" bestFit="1" customWidth="1"/>
    <col min="10473" max="10473" width="7.140625" style="44" bestFit="1" customWidth="1"/>
    <col min="10474" max="10474" width="1.7109375" style="44" customWidth="1"/>
    <col min="10475" max="10475" width="12.28515625" style="44" bestFit="1" customWidth="1"/>
    <col min="10476" max="10476" width="7.140625" style="44" bestFit="1" customWidth="1"/>
    <col min="10477" max="10477" width="14.5703125" style="44" customWidth="1"/>
    <col min="10478" max="10726" width="11.42578125" style="44"/>
    <col min="10727" max="10727" width="37.42578125" style="44" customWidth="1"/>
    <col min="10728" max="10728" width="12.28515625" style="44" bestFit="1" customWidth="1"/>
    <col min="10729" max="10729" width="7.140625" style="44" bestFit="1" customWidth="1"/>
    <col min="10730" max="10730" width="1.7109375" style="44" customWidth="1"/>
    <col min="10731" max="10731" width="12.28515625" style="44" bestFit="1" customWidth="1"/>
    <col min="10732" max="10732" width="7.140625" style="44" bestFit="1" customWidth="1"/>
    <col min="10733" max="10733" width="14.5703125" style="44" customWidth="1"/>
    <col min="10734" max="10982" width="11.42578125" style="44"/>
    <col min="10983" max="10983" width="37.42578125" style="44" customWidth="1"/>
    <col min="10984" max="10984" width="12.28515625" style="44" bestFit="1" customWidth="1"/>
    <col min="10985" max="10985" width="7.140625" style="44" bestFit="1" customWidth="1"/>
    <col min="10986" max="10986" width="1.7109375" style="44" customWidth="1"/>
    <col min="10987" max="10987" width="12.28515625" style="44" bestFit="1" customWidth="1"/>
    <col min="10988" max="10988" width="7.140625" style="44" bestFit="1" customWidth="1"/>
    <col min="10989" max="10989" width="14.5703125" style="44" customWidth="1"/>
    <col min="10990" max="11238" width="11.42578125" style="44"/>
    <col min="11239" max="11239" width="37.42578125" style="44" customWidth="1"/>
    <col min="11240" max="11240" width="12.28515625" style="44" bestFit="1" customWidth="1"/>
    <col min="11241" max="11241" width="7.140625" style="44" bestFit="1" customWidth="1"/>
    <col min="11242" max="11242" width="1.7109375" style="44" customWidth="1"/>
    <col min="11243" max="11243" width="12.28515625" style="44" bestFit="1" customWidth="1"/>
    <col min="11244" max="11244" width="7.140625" style="44" bestFit="1" customWidth="1"/>
    <col min="11245" max="11245" width="14.5703125" style="44" customWidth="1"/>
    <col min="11246" max="11494" width="11.42578125" style="44"/>
    <col min="11495" max="11495" width="37.42578125" style="44" customWidth="1"/>
    <col min="11496" max="11496" width="12.28515625" style="44" bestFit="1" customWidth="1"/>
    <col min="11497" max="11497" width="7.140625" style="44" bestFit="1" customWidth="1"/>
    <col min="11498" max="11498" width="1.7109375" style="44" customWidth="1"/>
    <col min="11499" max="11499" width="12.28515625" style="44" bestFit="1" customWidth="1"/>
    <col min="11500" max="11500" width="7.140625" style="44" bestFit="1" customWidth="1"/>
    <col min="11501" max="11501" width="14.5703125" style="44" customWidth="1"/>
    <col min="11502" max="11750" width="11.42578125" style="44"/>
    <col min="11751" max="11751" width="37.42578125" style="44" customWidth="1"/>
    <col min="11752" max="11752" width="12.28515625" style="44" bestFit="1" customWidth="1"/>
    <col min="11753" max="11753" width="7.140625" style="44" bestFit="1" customWidth="1"/>
    <col min="11754" max="11754" width="1.7109375" style="44" customWidth="1"/>
    <col min="11755" max="11755" width="12.28515625" style="44" bestFit="1" customWidth="1"/>
    <col min="11756" max="11756" width="7.140625" style="44" bestFit="1" customWidth="1"/>
    <col min="11757" max="11757" width="14.5703125" style="44" customWidth="1"/>
    <col min="11758" max="12006" width="11.42578125" style="44"/>
    <col min="12007" max="12007" width="37.42578125" style="44" customWidth="1"/>
    <col min="12008" max="12008" width="12.28515625" style="44" bestFit="1" customWidth="1"/>
    <col min="12009" max="12009" width="7.140625" style="44" bestFit="1" customWidth="1"/>
    <col min="12010" max="12010" width="1.7109375" style="44" customWidth="1"/>
    <col min="12011" max="12011" width="12.28515625" style="44" bestFit="1" customWidth="1"/>
    <col min="12012" max="12012" width="7.140625" style="44" bestFit="1" customWidth="1"/>
    <col min="12013" max="12013" width="14.5703125" style="44" customWidth="1"/>
    <col min="12014" max="12262" width="11.42578125" style="44"/>
    <col min="12263" max="12263" width="37.42578125" style="44" customWidth="1"/>
    <col min="12264" max="12264" width="12.28515625" style="44" bestFit="1" customWidth="1"/>
    <col min="12265" max="12265" width="7.140625" style="44" bestFit="1" customWidth="1"/>
    <col min="12266" max="12266" width="1.7109375" style="44" customWidth="1"/>
    <col min="12267" max="12267" width="12.28515625" style="44" bestFit="1" customWidth="1"/>
    <col min="12268" max="12268" width="7.140625" style="44" bestFit="1" customWidth="1"/>
    <col min="12269" max="12269" width="14.5703125" style="44" customWidth="1"/>
    <col min="12270" max="12518" width="11.42578125" style="44"/>
    <col min="12519" max="12519" width="37.42578125" style="44" customWidth="1"/>
    <col min="12520" max="12520" width="12.28515625" style="44" bestFit="1" customWidth="1"/>
    <col min="12521" max="12521" width="7.140625" style="44" bestFit="1" customWidth="1"/>
    <col min="12522" max="12522" width="1.7109375" style="44" customWidth="1"/>
    <col min="12523" max="12523" width="12.28515625" style="44" bestFit="1" customWidth="1"/>
    <col min="12524" max="12524" width="7.140625" style="44" bestFit="1" customWidth="1"/>
    <col min="12525" max="12525" width="14.5703125" style="44" customWidth="1"/>
    <col min="12526" max="12774" width="11.42578125" style="44"/>
    <col min="12775" max="12775" width="37.42578125" style="44" customWidth="1"/>
    <col min="12776" max="12776" width="12.28515625" style="44" bestFit="1" customWidth="1"/>
    <col min="12777" max="12777" width="7.140625" style="44" bestFit="1" customWidth="1"/>
    <col min="12778" max="12778" width="1.7109375" style="44" customWidth="1"/>
    <col min="12779" max="12779" width="12.28515625" style="44" bestFit="1" customWidth="1"/>
    <col min="12780" max="12780" width="7.140625" style="44" bestFit="1" customWidth="1"/>
    <col min="12781" max="12781" width="14.5703125" style="44" customWidth="1"/>
    <col min="12782" max="13030" width="11.42578125" style="44"/>
    <col min="13031" max="13031" width="37.42578125" style="44" customWidth="1"/>
    <col min="13032" max="13032" width="12.28515625" style="44" bestFit="1" customWidth="1"/>
    <col min="13033" max="13033" width="7.140625" style="44" bestFit="1" customWidth="1"/>
    <col min="13034" max="13034" width="1.7109375" style="44" customWidth="1"/>
    <col min="13035" max="13035" width="12.28515625" style="44" bestFit="1" customWidth="1"/>
    <col min="13036" max="13036" width="7.140625" style="44" bestFit="1" customWidth="1"/>
    <col min="13037" max="13037" width="14.5703125" style="44" customWidth="1"/>
    <col min="13038" max="13286" width="11.42578125" style="44"/>
    <col min="13287" max="13287" width="37.42578125" style="44" customWidth="1"/>
    <col min="13288" max="13288" width="12.28515625" style="44" bestFit="1" customWidth="1"/>
    <col min="13289" max="13289" width="7.140625" style="44" bestFit="1" customWidth="1"/>
    <col min="13290" max="13290" width="1.7109375" style="44" customWidth="1"/>
    <col min="13291" max="13291" width="12.28515625" style="44" bestFit="1" customWidth="1"/>
    <col min="13292" max="13292" width="7.140625" style="44" bestFit="1" customWidth="1"/>
    <col min="13293" max="13293" width="14.5703125" style="44" customWidth="1"/>
    <col min="13294" max="13542" width="11.42578125" style="44"/>
    <col min="13543" max="13543" width="37.42578125" style="44" customWidth="1"/>
    <col min="13544" max="13544" width="12.28515625" style="44" bestFit="1" customWidth="1"/>
    <col min="13545" max="13545" width="7.140625" style="44" bestFit="1" customWidth="1"/>
    <col min="13546" max="13546" width="1.7109375" style="44" customWidth="1"/>
    <col min="13547" max="13547" width="12.28515625" style="44" bestFit="1" customWidth="1"/>
    <col min="13548" max="13548" width="7.140625" style="44" bestFit="1" customWidth="1"/>
    <col min="13549" max="13549" width="14.5703125" style="44" customWidth="1"/>
    <col min="13550" max="13798" width="11.42578125" style="44"/>
    <col min="13799" max="13799" width="37.42578125" style="44" customWidth="1"/>
    <col min="13800" max="13800" width="12.28515625" style="44" bestFit="1" customWidth="1"/>
    <col min="13801" max="13801" width="7.140625" style="44" bestFit="1" customWidth="1"/>
    <col min="13802" max="13802" width="1.7109375" style="44" customWidth="1"/>
    <col min="13803" max="13803" width="12.28515625" style="44" bestFit="1" customWidth="1"/>
    <col min="13804" max="13804" width="7.140625" style="44" bestFit="1" customWidth="1"/>
    <col min="13805" max="13805" width="14.5703125" style="44" customWidth="1"/>
    <col min="13806" max="14054" width="11.42578125" style="44"/>
    <col min="14055" max="14055" width="37.42578125" style="44" customWidth="1"/>
    <col min="14056" max="14056" width="12.28515625" style="44" bestFit="1" customWidth="1"/>
    <col min="14057" max="14057" width="7.140625" style="44" bestFit="1" customWidth="1"/>
    <col min="14058" max="14058" width="1.7109375" style="44" customWidth="1"/>
    <col min="14059" max="14059" width="12.28515625" style="44" bestFit="1" customWidth="1"/>
    <col min="14060" max="14060" width="7.140625" style="44" bestFit="1" customWidth="1"/>
    <col min="14061" max="14061" width="14.5703125" style="44" customWidth="1"/>
    <col min="14062" max="14310" width="11.42578125" style="44"/>
    <col min="14311" max="14311" width="37.42578125" style="44" customWidth="1"/>
    <col min="14312" max="14312" width="12.28515625" style="44" bestFit="1" customWidth="1"/>
    <col min="14313" max="14313" width="7.140625" style="44" bestFit="1" customWidth="1"/>
    <col min="14314" max="14314" width="1.7109375" style="44" customWidth="1"/>
    <col min="14315" max="14315" width="12.28515625" style="44" bestFit="1" customWidth="1"/>
    <col min="14316" max="14316" width="7.140625" style="44" bestFit="1" customWidth="1"/>
    <col min="14317" max="14317" width="14.5703125" style="44" customWidth="1"/>
    <col min="14318" max="14566" width="11.42578125" style="44"/>
    <col min="14567" max="14567" width="37.42578125" style="44" customWidth="1"/>
    <col min="14568" max="14568" width="12.28515625" style="44" bestFit="1" customWidth="1"/>
    <col min="14569" max="14569" width="7.140625" style="44" bestFit="1" customWidth="1"/>
    <col min="14570" max="14570" width="1.7109375" style="44" customWidth="1"/>
    <col min="14571" max="14571" width="12.28515625" style="44" bestFit="1" customWidth="1"/>
    <col min="14572" max="14572" width="7.140625" style="44" bestFit="1" customWidth="1"/>
    <col min="14573" max="14573" width="14.5703125" style="44" customWidth="1"/>
    <col min="14574" max="14822" width="11.42578125" style="44"/>
    <col min="14823" max="14823" width="37.42578125" style="44" customWidth="1"/>
    <col min="14824" max="14824" width="12.28515625" style="44" bestFit="1" customWidth="1"/>
    <col min="14825" max="14825" width="7.140625" style="44" bestFit="1" customWidth="1"/>
    <col min="14826" max="14826" width="1.7109375" style="44" customWidth="1"/>
    <col min="14827" max="14827" width="12.28515625" style="44" bestFit="1" customWidth="1"/>
    <col min="14828" max="14828" width="7.140625" style="44" bestFit="1" customWidth="1"/>
    <col min="14829" max="14829" width="14.5703125" style="44" customWidth="1"/>
    <col min="14830" max="15078" width="11.42578125" style="44"/>
    <col min="15079" max="15079" width="37.42578125" style="44" customWidth="1"/>
    <col min="15080" max="15080" width="12.28515625" style="44" bestFit="1" customWidth="1"/>
    <col min="15081" max="15081" width="7.140625" style="44" bestFit="1" customWidth="1"/>
    <col min="15082" max="15082" width="1.7109375" style="44" customWidth="1"/>
    <col min="15083" max="15083" width="12.28515625" style="44" bestFit="1" customWidth="1"/>
    <col min="15084" max="15084" width="7.140625" style="44" bestFit="1" customWidth="1"/>
    <col min="15085" max="15085" width="14.5703125" style="44" customWidth="1"/>
    <col min="15086" max="15334" width="11.42578125" style="44"/>
    <col min="15335" max="15335" width="37.42578125" style="44" customWidth="1"/>
    <col min="15336" max="15336" width="12.28515625" style="44" bestFit="1" customWidth="1"/>
    <col min="15337" max="15337" width="7.140625" style="44" bestFit="1" customWidth="1"/>
    <col min="15338" max="15338" width="1.7109375" style="44" customWidth="1"/>
    <col min="15339" max="15339" width="12.28515625" style="44" bestFit="1" customWidth="1"/>
    <col min="15340" max="15340" width="7.140625" style="44" bestFit="1" customWidth="1"/>
    <col min="15341" max="15341" width="14.5703125" style="44" customWidth="1"/>
    <col min="15342" max="15590" width="11.42578125" style="44"/>
    <col min="15591" max="15591" width="37.42578125" style="44" customWidth="1"/>
    <col min="15592" max="15592" width="12.28515625" style="44" bestFit="1" customWidth="1"/>
    <col min="15593" max="15593" width="7.140625" style="44" bestFit="1" customWidth="1"/>
    <col min="15594" max="15594" width="1.7109375" style="44" customWidth="1"/>
    <col min="15595" max="15595" width="12.28515625" style="44" bestFit="1" customWidth="1"/>
    <col min="15596" max="15596" width="7.140625" style="44" bestFit="1" customWidth="1"/>
    <col min="15597" max="15597" width="14.5703125" style="44" customWidth="1"/>
    <col min="15598" max="15846" width="11.42578125" style="44"/>
    <col min="15847" max="15847" width="37.42578125" style="44" customWidth="1"/>
    <col min="15848" max="15848" width="12.28515625" style="44" bestFit="1" customWidth="1"/>
    <col min="15849" max="15849" width="7.140625" style="44" bestFit="1" customWidth="1"/>
    <col min="15850" max="15850" width="1.7109375" style="44" customWidth="1"/>
    <col min="15851" max="15851" width="12.28515625" style="44" bestFit="1" customWidth="1"/>
    <col min="15852" max="15852" width="7.140625" style="44" bestFit="1" customWidth="1"/>
    <col min="15853" max="15853" width="14.5703125" style="44" customWidth="1"/>
    <col min="15854" max="16102" width="11.42578125" style="44"/>
    <col min="16103" max="16103" width="37.42578125" style="44" customWidth="1"/>
    <col min="16104" max="16104" width="12.28515625" style="44" bestFit="1" customWidth="1"/>
    <col min="16105" max="16105" width="7.140625" style="44" bestFit="1" customWidth="1"/>
    <col min="16106" max="16106" width="1.7109375" style="44" customWidth="1"/>
    <col min="16107" max="16107" width="12.28515625" style="44" bestFit="1" customWidth="1"/>
    <col min="16108" max="16108" width="7.140625" style="44" bestFit="1" customWidth="1"/>
    <col min="16109" max="16109" width="14.5703125" style="44" customWidth="1"/>
    <col min="16110" max="16384" width="11.42578125" style="44"/>
  </cols>
  <sheetData>
    <row r="1" spans="1:14" s="66" customFormat="1" ht="50.1" customHeight="1" x14ac:dyDescent="0.25">
      <c r="A1" s="38" t="s">
        <v>0</v>
      </c>
      <c r="B1" s="39" t="s">
        <v>1</v>
      </c>
      <c r="C1" s="40" t="s">
        <v>2</v>
      </c>
      <c r="D1" s="40" t="s">
        <v>147</v>
      </c>
      <c r="E1" s="41" t="s">
        <v>211</v>
      </c>
      <c r="F1" s="43"/>
      <c r="G1" s="42"/>
      <c r="H1" s="43" t="s">
        <v>195</v>
      </c>
      <c r="I1" s="41" t="s">
        <v>180</v>
      </c>
      <c r="J1" s="41" t="s">
        <v>181</v>
      </c>
      <c r="K1" s="41" t="s">
        <v>182</v>
      </c>
      <c r="L1" s="41" t="s">
        <v>183</v>
      </c>
      <c r="M1" s="41" t="s">
        <v>212</v>
      </c>
      <c r="N1" s="43"/>
    </row>
    <row r="2" spans="1:14" ht="50.1" customHeight="1" x14ac:dyDescent="0.25">
      <c r="A2" s="130" t="s">
        <v>28</v>
      </c>
      <c r="B2" s="127" t="s">
        <v>29</v>
      </c>
      <c r="C2" s="45" t="s">
        <v>148</v>
      </c>
      <c r="D2" s="45" t="s">
        <v>149</v>
      </c>
      <c r="E2" s="67">
        <v>1682799</v>
      </c>
      <c r="F2" s="46">
        <f>E2/E$36</f>
        <v>0.18186814184426597</v>
      </c>
      <c r="G2" s="47"/>
      <c r="H2" s="46">
        <f>(M2-E2)/E2</f>
        <v>-0.4278787246724059</v>
      </c>
      <c r="I2" s="67">
        <v>149314.22250000003</v>
      </c>
      <c r="J2" s="67">
        <v>47855.202499999919</v>
      </c>
      <c r="K2" s="67">
        <v>273712.79249999986</v>
      </c>
      <c r="L2" s="67">
        <v>491882.78250000003</v>
      </c>
      <c r="M2" s="72">
        <v>962765.11</v>
      </c>
      <c r="N2" s="46">
        <f>M2/M$36</f>
        <v>9.5665364490129259E-2</v>
      </c>
    </row>
    <row r="3" spans="1:14" ht="50.1" customHeight="1" x14ac:dyDescent="0.25">
      <c r="A3" s="123"/>
      <c r="B3" s="128"/>
      <c r="C3" s="45" t="s">
        <v>30</v>
      </c>
      <c r="D3" s="45" t="s">
        <v>31</v>
      </c>
      <c r="E3" s="67">
        <v>4016172</v>
      </c>
      <c r="F3" s="46">
        <f t="shared" ref="F3:F36" si="0">E3/E$36</f>
        <v>0.43404692953048424</v>
      </c>
      <c r="G3" s="47"/>
      <c r="H3" s="46">
        <f>(M3-E3)/E3</f>
        <v>0.37715306515756797</v>
      </c>
      <c r="I3" s="67">
        <v>964115.43749999977</v>
      </c>
      <c r="J3" s="67">
        <v>1163804.0175000001</v>
      </c>
      <c r="K3" s="67">
        <v>1462813.6875000002</v>
      </c>
      <c r="L3" s="67">
        <v>1940150.5475000006</v>
      </c>
      <c r="M3" s="72">
        <v>5530883.5800000001</v>
      </c>
      <c r="N3" s="46">
        <f t="shared" ref="N3:N36" si="1">M3/M$36</f>
        <v>0.54957744951223986</v>
      </c>
    </row>
    <row r="4" spans="1:14" ht="50.1" customHeight="1" x14ac:dyDescent="0.25">
      <c r="A4" s="124"/>
      <c r="B4" s="49" t="s">
        <v>150</v>
      </c>
      <c r="C4" s="50"/>
      <c r="D4" s="50"/>
      <c r="E4" s="68">
        <f>SUM(E2:E3)</f>
        <v>5698971</v>
      </c>
      <c r="F4" s="51">
        <f t="shared" si="0"/>
        <v>0.61591507137475021</v>
      </c>
      <c r="G4" s="47"/>
      <c r="H4" s="51">
        <f t="shared" ref="H4:H36" si="2">(M4-E4)/E4</f>
        <v>0.1394423116032702</v>
      </c>
      <c r="I4" s="68">
        <f>SUM(I2:I3)</f>
        <v>1113429.6599999997</v>
      </c>
      <c r="J4" s="68">
        <f t="shared" ref="J4:L4" si="3">SUM(J2:J3)</f>
        <v>1211659.22</v>
      </c>
      <c r="K4" s="68">
        <f t="shared" si="3"/>
        <v>1736526.48</v>
      </c>
      <c r="L4" s="68">
        <f t="shared" si="3"/>
        <v>2432033.3300000005</v>
      </c>
      <c r="M4" s="68">
        <f>SUM(M2:M3)</f>
        <v>6493648.6900000004</v>
      </c>
      <c r="N4" s="51">
        <f t="shared" si="1"/>
        <v>0.64524281400236916</v>
      </c>
    </row>
    <row r="5" spans="1:14" ht="50.1" customHeight="1" x14ac:dyDescent="0.25">
      <c r="A5" s="125" t="s">
        <v>151</v>
      </c>
      <c r="B5" s="126"/>
      <c r="C5" s="126"/>
      <c r="D5" s="53"/>
      <c r="E5" s="69">
        <f>SUM(E4)</f>
        <v>5698971</v>
      </c>
      <c r="F5" s="54">
        <f t="shared" si="0"/>
        <v>0.61591507137475021</v>
      </c>
      <c r="G5" s="55"/>
      <c r="H5" s="54">
        <f t="shared" si="2"/>
        <v>0.1394423116032702</v>
      </c>
      <c r="I5" s="69">
        <f>SUM(I4)</f>
        <v>1113429.6599999997</v>
      </c>
      <c r="J5" s="69">
        <f t="shared" ref="J5:L5" si="4">SUM(J4)</f>
        <v>1211659.22</v>
      </c>
      <c r="K5" s="69">
        <f t="shared" si="4"/>
        <v>1736526.48</v>
      </c>
      <c r="L5" s="69">
        <f t="shared" si="4"/>
        <v>2432033.3300000005</v>
      </c>
      <c r="M5" s="69">
        <f>SUM(M4)</f>
        <v>6493648.6900000004</v>
      </c>
      <c r="N5" s="54">
        <f t="shared" si="1"/>
        <v>0.64524281400236916</v>
      </c>
    </row>
    <row r="6" spans="1:14" ht="50.1" customHeight="1" x14ac:dyDescent="0.25">
      <c r="A6" s="122" t="s">
        <v>41</v>
      </c>
      <c r="B6" s="56" t="s">
        <v>109</v>
      </c>
      <c r="C6" s="45" t="s">
        <v>110</v>
      </c>
      <c r="D6" s="45" t="s">
        <v>111</v>
      </c>
      <c r="E6" s="67">
        <v>0</v>
      </c>
      <c r="F6" s="46">
        <f t="shared" si="0"/>
        <v>0</v>
      </c>
      <c r="G6" s="47"/>
      <c r="H6" s="46">
        <v>1</v>
      </c>
      <c r="I6" s="67">
        <v>21308.58</v>
      </c>
      <c r="J6" s="67">
        <v>21308.58</v>
      </c>
      <c r="K6" s="67">
        <v>24442.850000000002</v>
      </c>
      <c r="L6" s="67">
        <v>0</v>
      </c>
      <c r="M6" s="72">
        <v>67060.010000000009</v>
      </c>
      <c r="N6" s="46">
        <f t="shared" si="1"/>
        <v>6.6634324745749396E-3</v>
      </c>
    </row>
    <row r="7" spans="1:14" ht="50.1" customHeight="1" x14ac:dyDescent="0.25">
      <c r="A7" s="123"/>
      <c r="B7" s="49" t="s">
        <v>152</v>
      </c>
      <c r="C7" s="50"/>
      <c r="D7" s="50"/>
      <c r="E7" s="68">
        <f>SUM(E6)</f>
        <v>0</v>
      </c>
      <c r="F7" s="51">
        <f t="shared" si="0"/>
        <v>0</v>
      </c>
      <c r="G7" s="47"/>
      <c r="H7" s="51">
        <v>1</v>
      </c>
      <c r="I7" s="68">
        <f>SUM(I6)</f>
        <v>21308.58</v>
      </c>
      <c r="J7" s="68">
        <f t="shared" ref="J7:L7" si="5">SUM(J6)</f>
        <v>21308.58</v>
      </c>
      <c r="K7" s="68">
        <f t="shared" si="5"/>
        <v>24442.850000000002</v>
      </c>
      <c r="L7" s="68">
        <f t="shared" si="5"/>
        <v>0</v>
      </c>
      <c r="M7" s="68">
        <f>SUM(M6)</f>
        <v>67060.010000000009</v>
      </c>
      <c r="N7" s="51">
        <f t="shared" si="1"/>
        <v>6.6634324745749396E-3</v>
      </c>
    </row>
    <row r="8" spans="1:14" ht="50.1" customHeight="1" x14ac:dyDescent="0.25">
      <c r="A8" s="123"/>
      <c r="B8" s="57" t="s">
        <v>153</v>
      </c>
      <c r="C8" s="45" t="s">
        <v>154</v>
      </c>
      <c r="D8" s="45" t="s">
        <v>155</v>
      </c>
      <c r="E8" s="67">
        <v>167000</v>
      </c>
      <c r="F8" s="46">
        <f t="shared" si="0"/>
        <v>1.8048489265796101E-2</v>
      </c>
      <c r="G8" s="47"/>
      <c r="H8" s="46">
        <f t="shared" si="2"/>
        <v>-0.68918784431137725</v>
      </c>
      <c r="I8" s="67">
        <v>22140</v>
      </c>
      <c r="J8" s="67">
        <v>12500</v>
      </c>
      <c r="K8" s="67">
        <v>11653.29</v>
      </c>
      <c r="L8" s="67">
        <v>5612.34</v>
      </c>
      <c r="M8" s="72">
        <v>51905.630000000005</v>
      </c>
      <c r="N8" s="46">
        <f t="shared" si="1"/>
        <v>5.1576142108429633E-3</v>
      </c>
    </row>
    <row r="9" spans="1:14" ht="50.1" customHeight="1" x14ac:dyDescent="0.25">
      <c r="A9" s="123"/>
      <c r="B9" s="49" t="s">
        <v>156</v>
      </c>
      <c r="C9" s="50"/>
      <c r="D9" s="50"/>
      <c r="E9" s="68">
        <f>SUM(E8)</f>
        <v>167000</v>
      </c>
      <c r="F9" s="51">
        <f t="shared" si="0"/>
        <v>1.8048489265796101E-2</v>
      </c>
      <c r="G9" s="47"/>
      <c r="H9" s="51">
        <f t="shared" si="2"/>
        <v>-0.68918784431137725</v>
      </c>
      <c r="I9" s="68">
        <f>SUM(I8)</f>
        <v>22140</v>
      </c>
      <c r="J9" s="68">
        <f t="shared" ref="J9:L9" si="6">SUM(J8)</f>
        <v>12500</v>
      </c>
      <c r="K9" s="68">
        <f t="shared" si="6"/>
        <v>11653.29</v>
      </c>
      <c r="L9" s="68">
        <f t="shared" si="6"/>
        <v>5612.34</v>
      </c>
      <c r="M9" s="68">
        <f>SUM(M8)</f>
        <v>51905.630000000005</v>
      </c>
      <c r="N9" s="51">
        <f t="shared" si="1"/>
        <v>5.1576142108429633E-3</v>
      </c>
    </row>
    <row r="10" spans="1:14" ht="50.1" customHeight="1" x14ac:dyDescent="0.25">
      <c r="A10" s="123"/>
      <c r="B10" s="57" t="s">
        <v>194</v>
      </c>
      <c r="C10" s="45" t="s">
        <v>97</v>
      </c>
      <c r="D10" s="45" t="s">
        <v>98</v>
      </c>
      <c r="E10" s="67">
        <v>0</v>
      </c>
      <c r="F10" s="46">
        <f t="shared" si="0"/>
        <v>0</v>
      </c>
      <c r="G10" s="47"/>
      <c r="H10" s="46">
        <v>1</v>
      </c>
      <c r="I10" s="67">
        <v>0</v>
      </c>
      <c r="J10" s="67">
        <v>0</v>
      </c>
      <c r="K10" s="67">
        <v>0</v>
      </c>
      <c r="L10" s="67">
        <v>3706.78</v>
      </c>
      <c r="M10" s="72">
        <v>3706.78</v>
      </c>
      <c r="N10" s="46">
        <f>M10/M$36</f>
        <v>3.6832500066887692E-4</v>
      </c>
    </row>
    <row r="11" spans="1:14" ht="50.1" customHeight="1" x14ac:dyDescent="0.25">
      <c r="A11" s="123"/>
      <c r="B11" s="49" t="s">
        <v>194</v>
      </c>
      <c r="C11" s="50"/>
      <c r="D11" s="50"/>
      <c r="E11" s="68">
        <f>SUM(E10)</f>
        <v>0</v>
      </c>
      <c r="F11" s="51">
        <f>SUM(F10)</f>
        <v>0</v>
      </c>
      <c r="G11" s="47"/>
      <c r="H11" s="51">
        <v>1</v>
      </c>
      <c r="I11" s="68">
        <f>SUM(I10)</f>
        <v>0</v>
      </c>
      <c r="J11" s="68">
        <f t="shared" ref="J11:L11" si="7">SUM(J10)</f>
        <v>0</v>
      </c>
      <c r="K11" s="68">
        <f t="shared" si="7"/>
        <v>0</v>
      </c>
      <c r="L11" s="68">
        <f t="shared" si="7"/>
        <v>3706.78</v>
      </c>
      <c r="M11" s="68">
        <f>SUM(M10)</f>
        <v>3706.78</v>
      </c>
      <c r="N11" s="51">
        <f t="shared" si="1"/>
        <v>3.6832500066887692E-4</v>
      </c>
    </row>
    <row r="12" spans="1:14" ht="50.1" customHeight="1" x14ac:dyDescent="0.25">
      <c r="A12" s="123"/>
      <c r="B12" s="137" t="s">
        <v>55</v>
      </c>
      <c r="C12" s="45" t="s">
        <v>157</v>
      </c>
      <c r="D12" s="45" t="s">
        <v>158</v>
      </c>
      <c r="E12" s="67">
        <v>164446</v>
      </c>
      <c r="F12" s="46">
        <f t="shared" si="0"/>
        <v>1.7772466262294048E-2</v>
      </c>
      <c r="G12" s="47"/>
      <c r="H12" s="46">
        <f t="shared" si="2"/>
        <v>0.12716368899213115</v>
      </c>
      <c r="I12" s="67">
        <v>31955.97</v>
      </c>
      <c r="J12" s="67">
        <v>82703.429999999993</v>
      </c>
      <c r="K12" s="67">
        <v>44658.3</v>
      </c>
      <c r="L12" s="67">
        <v>26039.86</v>
      </c>
      <c r="M12" s="72">
        <v>185357.56</v>
      </c>
      <c r="N12" s="46">
        <f t="shared" si="1"/>
        <v>1.8418094251879364E-2</v>
      </c>
    </row>
    <row r="13" spans="1:14" ht="50.1" customHeight="1" x14ac:dyDescent="0.25">
      <c r="A13" s="123"/>
      <c r="B13" s="137"/>
      <c r="C13" s="45" t="s">
        <v>159</v>
      </c>
      <c r="D13" s="110" t="s">
        <v>89</v>
      </c>
      <c r="E13" s="67">
        <v>0</v>
      </c>
      <c r="F13" s="46">
        <v>0</v>
      </c>
      <c r="G13" s="47"/>
      <c r="H13" s="46">
        <v>1</v>
      </c>
      <c r="I13" s="67">
        <v>0</v>
      </c>
      <c r="J13" s="67">
        <v>0</v>
      </c>
      <c r="K13" s="67">
        <v>1000</v>
      </c>
      <c r="L13" s="67">
        <v>0</v>
      </c>
      <c r="M13" s="72">
        <v>1000</v>
      </c>
      <c r="N13" s="46">
        <f t="shared" si="1"/>
        <v>9.9365217430998575E-5</v>
      </c>
    </row>
    <row r="14" spans="1:14" ht="50.1" customHeight="1" x14ac:dyDescent="0.25">
      <c r="A14" s="123"/>
      <c r="B14" s="137"/>
      <c r="C14" s="45" t="s">
        <v>56</v>
      </c>
      <c r="D14" s="45" t="s">
        <v>57</v>
      </c>
      <c r="E14" s="67">
        <v>2309727</v>
      </c>
      <c r="F14" s="46">
        <f t="shared" si="0"/>
        <v>0.24962325129592475</v>
      </c>
      <c r="G14" s="47"/>
      <c r="H14" s="46">
        <f t="shared" si="2"/>
        <v>4.0544882577031975E-2</v>
      </c>
      <c r="I14" s="67">
        <v>95549.27</v>
      </c>
      <c r="J14" s="67">
        <v>543905.54999999993</v>
      </c>
      <c r="K14" s="67">
        <v>258574.48</v>
      </c>
      <c r="L14" s="67">
        <v>1505345.3099999998</v>
      </c>
      <c r="M14" s="72">
        <v>2403374.6100000003</v>
      </c>
      <c r="N14" s="46">
        <f t="shared" si="1"/>
        <v>0.23881184069079145</v>
      </c>
    </row>
    <row r="15" spans="1:14" ht="50.1" customHeight="1" x14ac:dyDescent="0.25">
      <c r="A15" s="123"/>
      <c r="B15" s="129" t="s">
        <v>160</v>
      </c>
      <c r="C15" s="129"/>
      <c r="D15" s="50"/>
      <c r="E15" s="68">
        <f>SUM(E12:E14)</f>
        <v>2474173</v>
      </c>
      <c r="F15" s="51">
        <f t="shared" si="0"/>
        <v>0.26739571755821878</v>
      </c>
      <c r="G15" s="47"/>
      <c r="H15" s="51">
        <f t="shared" si="2"/>
        <v>4.6706180206477231E-2</v>
      </c>
      <c r="I15" s="68">
        <f>SUM(I12:I14)</f>
        <v>127505.24</v>
      </c>
      <c r="J15" s="68">
        <f t="shared" ref="J15:L15" si="8">SUM(J12:J14)</f>
        <v>626608.98</v>
      </c>
      <c r="K15" s="68">
        <f t="shared" si="8"/>
        <v>304232.78000000003</v>
      </c>
      <c r="L15" s="68">
        <f t="shared" si="8"/>
        <v>1531385.17</v>
      </c>
      <c r="M15" s="68">
        <f>SUM(M12:M14)</f>
        <v>2589732.1700000004</v>
      </c>
      <c r="N15" s="51">
        <f t="shared" si="1"/>
        <v>0.2573293001601018</v>
      </c>
    </row>
    <row r="16" spans="1:14" ht="50.1" customHeight="1" x14ac:dyDescent="0.25">
      <c r="A16" s="123"/>
      <c r="B16" s="58" t="s">
        <v>161</v>
      </c>
      <c r="C16" s="59" t="s">
        <v>162</v>
      </c>
      <c r="D16" s="59" t="s">
        <v>163</v>
      </c>
      <c r="E16" s="70">
        <v>0</v>
      </c>
      <c r="F16" s="60">
        <f t="shared" si="0"/>
        <v>0</v>
      </c>
      <c r="G16" s="47"/>
      <c r="H16" s="60">
        <v>0</v>
      </c>
      <c r="I16" s="67">
        <v>0</v>
      </c>
      <c r="J16" s="67">
        <v>0</v>
      </c>
      <c r="K16" s="67">
        <v>0</v>
      </c>
      <c r="L16" s="67">
        <v>0</v>
      </c>
      <c r="M16" s="111">
        <v>0</v>
      </c>
      <c r="N16" s="60">
        <f t="shared" si="1"/>
        <v>0</v>
      </c>
    </row>
    <row r="17" spans="1:14" ht="50.1" customHeight="1" x14ac:dyDescent="0.25">
      <c r="A17" s="123"/>
      <c r="B17" s="49" t="s">
        <v>164</v>
      </c>
      <c r="C17" s="50"/>
      <c r="D17" s="50"/>
      <c r="E17" s="68">
        <f>SUM(E16)</f>
        <v>0</v>
      </c>
      <c r="F17" s="51">
        <f t="shared" si="0"/>
        <v>0</v>
      </c>
      <c r="G17" s="47"/>
      <c r="H17" s="51">
        <v>0</v>
      </c>
      <c r="I17" s="68">
        <f>SUM(I16)</f>
        <v>0</v>
      </c>
      <c r="J17" s="68">
        <f t="shared" ref="J17:L17" si="9">SUM(J16)</f>
        <v>0</v>
      </c>
      <c r="K17" s="68">
        <f t="shared" si="9"/>
        <v>0</v>
      </c>
      <c r="L17" s="68">
        <f t="shared" si="9"/>
        <v>0</v>
      </c>
      <c r="M17" s="68">
        <f>SUM(M16)</f>
        <v>0</v>
      </c>
      <c r="N17" s="51">
        <f t="shared" si="1"/>
        <v>0</v>
      </c>
    </row>
    <row r="18" spans="1:14" ht="50.1" customHeight="1" x14ac:dyDescent="0.25">
      <c r="A18" s="123"/>
      <c r="B18" s="128" t="s">
        <v>69</v>
      </c>
      <c r="C18" s="45" t="s">
        <v>73</v>
      </c>
      <c r="D18" s="45" t="s">
        <v>74</v>
      </c>
      <c r="E18" s="67">
        <v>4000</v>
      </c>
      <c r="F18" s="46">
        <f t="shared" si="0"/>
        <v>4.3229914409092461E-4</v>
      </c>
      <c r="G18" s="47"/>
      <c r="H18" s="46">
        <f t="shared" si="2"/>
        <v>9.75</v>
      </c>
      <c r="I18" s="67">
        <v>0</v>
      </c>
      <c r="J18" s="67">
        <v>0</v>
      </c>
      <c r="K18" s="67">
        <v>43000</v>
      </c>
      <c r="L18" s="67">
        <v>0</v>
      </c>
      <c r="M18" s="72">
        <v>43000</v>
      </c>
      <c r="N18" s="46">
        <f t="shared" si="1"/>
        <v>4.2727043495329386E-3</v>
      </c>
    </row>
    <row r="19" spans="1:14" ht="50.1" customHeight="1" x14ac:dyDescent="0.25">
      <c r="A19" s="123"/>
      <c r="B19" s="128"/>
      <c r="C19" s="45" t="s">
        <v>165</v>
      </c>
      <c r="D19" s="45" t="s">
        <v>166</v>
      </c>
      <c r="E19" s="67">
        <v>0</v>
      </c>
      <c r="F19" s="46">
        <f t="shared" si="0"/>
        <v>0</v>
      </c>
      <c r="G19" s="47"/>
      <c r="H19" s="46">
        <v>0</v>
      </c>
      <c r="I19" s="67">
        <v>0</v>
      </c>
      <c r="J19" s="67">
        <v>0</v>
      </c>
      <c r="K19" s="67">
        <v>0</v>
      </c>
      <c r="L19" s="67">
        <v>0</v>
      </c>
      <c r="M19" s="72">
        <v>0</v>
      </c>
      <c r="N19" s="46">
        <f t="shared" si="1"/>
        <v>0</v>
      </c>
    </row>
    <row r="20" spans="1:14" ht="50.1" customHeight="1" x14ac:dyDescent="0.25">
      <c r="A20" s="123"/>
      <c r="B20" s="128"/>
      <c r="C20" s="45" t="s">
        <v>70</v>
      </c>
      <c r="D20" s="45" t="s">
        <v>167</v>
      </c>
      <c r="E20" s="67">
        <v>20000</v>
      </c>
      <c r="F20" s="46">
        <f t="shared" si="0"/>
        <v>2.1614957204546229E-3</v>
      </c>
      <c r="G20" s="47"/>
      <c r="H20" s="46">
        <f t="shared" si="2"/>
        <v>0.504714</v>
      </c>
      <c r="I20" s="67">
        <v>0</v>
      </c>
      <c r="J20" s="67">
        <v>-951.88</v>
      </c>
      <c r="K20" s="67">
        <v>0</v>
      </c>
      <c r="L20" s="67">
        <v>31046.16</v>
      </c>
      <c r="M20" s="72">
        <v>30094.28</v>
      </c>
      <c r="N20" s="46">
        <f t="shared" si="1"/>
        <v>2.9903246756293519E-3</v>
      </c>
    </row>
    <row r="21" spans="1:14" ht="50.1" customHeight="1" x14ac:dyDescent="0.25">
      <c r="A21" s="123"/>
      <c r="B21" s="49" t="s">
        <v>168</v>
      </c>
      <c r="C21" s="50"/>
      <c r="D21" s="50"/>
      <c r="E21" s="68">
        <f>SUM(E18:E20)</f>
        <v>24000</v>
      </c>
      <c r="F21" s="51">
        <f t="shared" si="0"/>
        <v>2.5937948645455475E-3</v>
      </c>
      <c r="G21" s="47"/>
      <c r="H21" s="51">
        <f t="shared" si="2"/>
        <v>2.0455950000000001</v>
      </c>
      <c r="I21" s="68">
        <f>SUM(I18:I20)</f>
        <v>0</v>
      </c>
      <c r="J21" s="68">
        <f t="shared" ref="J21:L21" si="10">SUM(J18:J20)</f>
        <v>-951.88</v>
      </c>
      <c r="K21" s="68">
        <f t="shared" si="10"/>
        <v>43000</v>
      </c>
      <c r="L21" s="68">
        <f t="shared" si="10"/>
        <v>31046.16</v>
      </c>
      <c r="M21" s="68">
        <f>SUM(M18:M20)</f>
        <v>73094.28</v>
      </c>
      <c r="N21" s="51">
        <f t="shared" si="1"/>
        <v>7.2630290251622905E-3</v>
      </c>
    </row>
    <row r="22" spans="1:14" ht="50.1" customHeight="1" x14ac:dyDescent="0.25">
      <c r="A22" s="123"/>
      <c r="B22" s="56" t="s">
        <v>86</v>
      </c>
      <c r="C22" s="45" t="s">
        <v>87</v>
      </c>
      <c r="D22" s="45" t="s">
        <v>88</v>
      </c>
      <c r="E22" s="67">
        <v>98000</v>
      </c>
      <c r="F22" s="46">
        <f t="shared" si="0"/>
        <v>1.0591329030227654E-2</v>
      </c>
      <c r="G22" s="47"/>
      <c r="H22" s="46">
        <f t="shared" si="2"/>
        <v>-0.66045918367346934</v>
      </c>
      <c r="I22" s="67">
        <v>5200</v>
      </c>
      <c r="J22" s="67">
        <v>4147</v>
      </c>
      <c r="K22" s="67">
        <v>4650</v>
      </c>
      <c r="L22" s="67">
        <f>21250-1972</f>
        <v>19278</v>
      </c>
      <c r="M22" s="72">
        <v>33275</v>
      </c>
      <c r="N22" s="46">
        <f t="shared" si="1"/>
        <v>3.306377610016478E-3</v>
      </c>
    </row>
    <row r="23" spans="1:14" ht="50.1" customHeight="1" x14ac:dyDescent="0.25">
      <c r="A23" s="123"/>
      <c r="B23" s="49" t="s">
        <v>169</v>
      </c>
      <c r="C23" s="50"/>
      <c r="D23" s="50"/>
      <c r="E23" s="68">
        <f>SUM(E22)</f>
        <v>98000</v>
      </c>
      <c r="F23" s="51">
        <f t="shared" si="0"/>
        <v>1.0591329030227654E-2</v>
      </c>
      <c r="G23" s="47"/>
      <c r="H23" s="51">
        <f t="shared" si="2"/>
        <v>-0.66045918367346934</v>
      </c>
      <c r="I23" s="68">
        <f>SUM(I22)</f>
        <v>5200</v>
      </c>
      <c r="J23" s="68">
        <f t="shared" ref="J23:L23" si="11">SUM(J22)</f>
        <v>4147</v>
      </c>
      <c r="K23" s="68">
        <f t="shared" si="11"/>
        <v>4650</v>
      </c>
      <c r="L23" s="68">
        <f t="shared" si="11"/>
        <v>19278</v>
      </c>
      <c r="M23" s="68">
        <f>SUM(M22)</f>
        <v>33275</v>
      </c>
      <c r="N23" s="51">
        <f t="shared" si="1"/>
        <v>3.306377610016478E-3</v>
      </c>
    </row>
    <row r="24" spans="1:14" ht="50.1" customHeight="1" x14ac:dyDescent="0.25">
      <c r="A24" s="123"/>
      <c r="B24" s="56" t="s">
        <v>77</v>
      </c>
      <c r="C24" s="45" t="s">
        <v>90</v>
      </c>
      <c r="D24" s="45" t="s">
        <v>91</v>
      </c>
      <c r="E24" s="67">
        <v>156975</v>
      </c>
      <c r="F24" s="46">
        <f t="shared" si="0"/>
        <v>1.6965039535918224E-2</v>
      </c>
      <c r="G24" s="47"/>
      <c r="H24" s="46">
        <f t="shared" si="2"/>
        <v>-0.45945813027552157</v>
      </c>
      <c r="I24" s="67">
        <v>16635.71</v>
      </c>
      <c r="J24" s="67">
        <v>43060.71</v>
      </c>
      <c r="K24" s="67">
        <v>28542.58</v>
      </c>
      <c r="L24" s="67">
        <f>-5359.44+1972</f>
        <v>-3387.4399999999996</v>
      </c>
      <c r="M24" s="72">
        <v>84851.56</v>
      </c>
      <c r="N24" s="46">
        <f t="shared" si="1"/>
        <v>8.4312937087594221E-3</v>
      </c>
    </row>
    <row r="25" spans="1:14" ht="50.1" customHeight="1" x14ac:dyDescent="0.25">
      <c r="A25" s="123"/>
      <c r="B25" s="49" t="s">
        <v>170</v>
      </c>
      <c r="C25" s="50"/>
      <c r="D25" s="50"/>
      <c r="E25" s="68">
        <f>SUM(E24)</f>
        <v>156975</v>
      </c>
      <c r="F25" s="51">
        <f t="shared" si="0"/>
        <v>1.6965039535918224E-2</v>
      </c>
      <c r="G25" s="47"/>
      <c r="H25" s="51">
        <f t="shared" si="2"/>
        <v>-0.45945813027552157</v>
      </c>
      <c r="I25" s="68">
        <f>SUM(I24)</f>
        <v>16635.71</v>
      </c>
      <c r="J25" s="68">
        <f t="shared" ref="J25:L25" si="12">SUM(J24)</f>
        <v>43060.71</v>
      </c>
      <c r="K25" s="68">
        <f t="shared" si="12"/>
        <v>28542.58</v>
      </c>
      <c r="L25" s="68">
        <f t="shared" si="12"/>
        <v>-3387.4399999999996</v>
      </c>
      <c r="M25" s="68">
        <f>SUM(M24)</f>
        <v>84851.56</v>
      </c>
      <c r="N25" s="51">
        <f t="shared" si="1"/>
        <v>8.4312937087594221E-3</v>
      </c>
    </row>
    <row r="26" spans="1:14" ht="50.1" customHeight="1" x14ac:dyDescent="0.25">
      <c r="A26" s="123"/>
      <c r="B26" s="56" t="s">
        <v>92</v>
      </c>
      <c r="C26" s="45" t="s">
        <v>93</v>
      </c>
      <c r="D26" s="45" t="s">
        <v>94</v>
      </c>
      <c r="E26" s="67">
        <v>0</v>
      </c>
      <c r="F26" s="46">
        <f t="shared" si="0"/>
        <v>0</v>
      </c>
      <c r="G26" s="47"/>
      <c r="H26" s="46">
        <v>1</v>
      </c>
      <c r="I26" s="67">
        <v>0</v>
      </c>
      <c r="J26" s="67">
        <v>55983</v>
      </c>
      <c r="K26" s="67">
        <v>28794.97</v>
      </c>
      <c r="L26" s="67">
        <v>17161.86</v>
      </c>
      <c r="M26" s="72">
        <v>101939.83</v>
      </c>
      <c r="N26" s="46">
        <f t="shared" si="1"/>
        <v>1.0129273372829033E-2</v>
      </c>
    </row>
    <row r="27" spans="1:14" ht="50.1" customHeight="1" x14ac:dyDescent="0.25">
      <c r="A27" s="124"/>
      <c r="B27" s="49" t="s">
        <v>171</v>
      </c>
      <c r="C27" s="50"/>
      <c r="D27" s="50"/>
      <c r="E27" s="68">
        <f>SUM(E26)</f>
        <v>0</v>
      </c>
      <c r="F27" s="51">
        <f t="shared" si="0"/>
        <v>0</v>
      </c>
      <c r="G27" s="47"/>
      <c r="H27" s="51">
        <v>1</v>
      </c>
      <c r="I27" s="68">
        <f>SUM(I26)</f>
        <v>0</v>
      </c>
      <c r="J27" s="68">
        <f t="shared" ref="J27:L27" si="13">SUM(J26)</f>
        <v>55983</v>
      </c>
      <c r="K27" s="68">
        <f t="shared" si="13"/>
        <v>28794.97</v>
      </c>
      <c r="L27" s="68">
        <f t="shared" si="13"/>
        <v>17161.86</v>
      </c>
      <c r="M27" s="68">
        <f>SUM(M26)</f>
        <v>101939.83</v>
      </c>
      <c r="N27" s="51">
        <f t="shared" si="1"/>
        <v>1.0129273372829033E-2</v>
      </c>
    </row>
    <row r="28" spans="1:14" ht="50.1" customHeight="1" x14ac:dyDescent="0.25">
      <c r="A28" s="125" t="s">
        <v>172</v>
      </c>
      <c r="B28" s="126"/>
      <c r="C28" s="126"/>
      <c r="D28" s="53"/>
      <c r="E28" s="69">
        <f>E27+E25+E23+E21+E17+E15+E9+E7-1</f>
        <v>2920147</v>
      </c>
      <c r="F28" s="54">
        <f t="shared" si="0"/>
        <v>0.31559426217992032</v>
      </c>
      <c r="G28" s="55"/>
      <c r="H28" s="54">
        <f t="shared" si="2"/>
        <v>2.925135618172655E-2</v>
      </c>
      <c r="I28" s="69">
        <f>I27+I25+I21+I17+I15+I11+I9+I7+I23</f>
        <v>192789.53000000003</v>
      </c>
      <c r="J28" s="69">
        <f t="shared" ref="J28:L28" si="14">J27+J25+J21+J17+J15+J11+J9+J7+J23</f>
        <v>762656.3899999999</v>
      </c>
      <c r="K28" s="69">
        <f t="shared" si="14"/>
        <v>445316.47</v>
      </c>
      <c r="L28" s="69">
        <f t="shared" si="14"/>
        <v>1604802.87</v>
      </c>
      <c r="M28" s="69">
        <f>M27+M25+M23+M21+M17+M15+M9+M7+M11</f>
        <v>3005565.2600000002</v>
      </c>
      <c r="N28" s="54">
        <f t="shared" si="1"/>
        <v>0.29864864556295578</v>
      </c>
    </row>
    <row r="29" spans="1:14" ht="50.1" customHeight="1" x14ac:dyDescent="0.25">
      <c r="A29" s="122" t="s">
        <v>82</v>
      </c>
      <c r="B29" s="58" t="s">
        <v>173</v>
      </c>
      <c r="C29" s="59" t="s">
        <v>174</v>
      </c>
      <c r="D29" s="59" t="s">
        <v>175</v>
      </c>
      <c r="E29" s="70">
        <v>0</v>
      </c>
      <c r="F29" s="60">
        <f t="shared" si="0"/>
        <v>0</v>
      </c>
      <c r="G29" s="47"/>
      <c r="H29" s="60">
        <v>0</v>
      </c>
      <c r="I29" s="67">
        <v>0</v>
      </c>
      <c r="J29" s="67">
        <v>0</v>
      </c>
      <c r="K29" s="67">
        <v>0</v>
      </c>
      <c r="L29" s="67">
        <v>0</v>
      </c>
      <c r="M29" s="111">
        <v>0</v>
      </c>
      <c r="N29" s="60">
        <f t="shared" si="1"/>
        <v>0</v>
      </c>
    </row>
    <row r="30" spans="1:14" ht="50.1" customHeight="1" x14ac:dyDescent="0.25">
      <c r="A30" s="123"/>
      <c r="B30" s="49" t="s">
        <v>176</v>
      </c>
      <c r="C30" s="50"/>
      <c r="D30" s="50"/>
      <c r="E30" s="68">
        <f>SUM(E29)</f>
        <v>0</v>
      </c>
      <c r="F30" s="51">
        <f t="shared" si="0"/>
        <v>0</v>
      </c>
      <c r="G30" s="47"/>
      <c r="H30" s="51">
        <v>0</v>
      </c>
      <c r="I30" s="68">
        <f>SUM(I29)</f>
        <v>0</v>
      </c>
      <c r="J30" s="68">
        <f>SUM(J29)</f>
        <v>0</v>
      </c>
      <c r="K30" s="68">
        <f t="shared" ref="K30:M30" si="15">SUM(K29)</f>
        <v>0</v>
      </c>
      <c r="L30" s="68">
        <f t="shared" si="15"/>
        <v>0</v>
      </c>
      <c r="M30" s="68">
        <f t="shared" si="15"/>
        <v>0</v>
      </c>
      <c r="N30" s="51">
        <f t="shared" si="1"/>
        <v>0</v>
      </c>
    </row>
    <row r="31" spans="1:14" ht="50.1" customHeight="1" x14ac:dyDescent="0.25">
      <c r="A31" s="123"/>
      <c r="B31" s="58" t="s">
        <v>83</v>
      </c>
      <c r="C31" s="59" t="s">
        <v>84</v>
      </c>
      <c r="D31" s="59" t="s">
        <v>85</v>
      </c>
      <c r="E31" s="70">
        <v>0</v>
      </c>
      <c r="F31" s="60">
        <f t="shared" si="0"/>
        <v>0</v>
      </c>
      <c r="G31" s="47"/>
      <c r="H31" s="60">
        <v>1</v>
      </c>
      <c r="I31" s="67">
        <v>0.02</v>
      </c>
      <c r="J31" s="67">
        <v>0.35</v>
      </c>
      <c r="K31" s="67">
        <v>1.53</v>
      </c>
      <c r="L31" s="67">
        <v>1177.1699999999998</v>
      </c>
      <c r="M31" s="111">
        <v>1179.07</v>
      </c>
      <c r="N31" s="60">
        <f t="shared" si="1"/>
        <v>1.1715854691636749E-4</v>
      </c>
    </row>
    <row r="32" spans="1:14" ht="50.1" customHeight="1" x14ac:dyDescent="0.25">
      <c r="A32" s="123"/>
      <c r="B32" s="49" t="s">
        <v>177</v>
      </c>
      <c r="C32" s="50"/>
      <c r="D32" s="50"/>
      <c r="E32" s="68">
        <f>SUM(E31)</f>
        <v>0</v>
      </c>
      <c r="F32" s="51">
        <f t="shared" si="0"/>
        <v>0</v>
      </c>
      <c r="G32" s="47"/>
      <c r="H32" s="51">
        <v>1</v>
      </c>
      <c r="I32" s="68">
        <f>SUM(I31)</f>
        <v>0.02</v>
      </c>
      <c r="J32" s="68">
        <f t="shared" ref="J32:L32" si="16">SUM(J31)</f>
        <v>0.35</v>
      </c>
      <c r="K32" s="68">
        <f t="shared" si="16"/>
        <v>1.53</v>
      </c>
      <c r="L32" s="68">
        <f t="shared" si="16"/>
        <v>1177.1699999999998</v>
      </c>
      <c r="M32" s="68">
        <f>SUM(M31)</f>
        <v>1179.07</v>
      </c>
      <c r="N32" s="51">
        <f t="shared" si="1"/>
        <v>1.1715854691636749E-4</v>
      </c>
    </row>
    <row r="33" spans="1:14" ht="50.1" customHeight="1" x14ac:dyDescent="0.25">
      <c r="A33" s="123"/>
      <c r="B33" s="56" t="s">
        <v>101</v>
      </c>
      <c r="C33" s="45" t="s">
        <v>102</v>
      </c>
      <c r="D33" s="45" t="s">
        <v>103</v>
      </c>
      <c r="E33" s="67">
        <v>633734</v>
      </c>
      <c r="F33" s="46">
        <f t="shared" si="0"/>
        <v>6.8490666445329501E-2</v>
      </c>
      <c r="G33" s="47"/>
      <c r="H33" s="46">
        <f t="shared" si="2"/>
        <v>-0.1108402579000022</v>
      </c>
      <c r="I33" s="67">
        <v>114579.41000000002</v>
      </c>
      <c r="J33" s="67">
        <v>141670.74999999983</v>
      </c>
      <c r="K33" s="67">
        <v>114819.23000000011</v>
      </c>
      <c r="L33" s="67">
        <v>192421.36999999988</v>
      </c>
      <c r="M33" s="72">
        <v>563490.76</v>
      </c>
      <c r="N33" s="46">
        <f t="shared" si="1"/>
        <v>5.5991381887758637E-2</v>
      </c>
    </row>
    <row r="34" spans="1:14" ht="50.1" customHeight="1" x14ac:dyDescent="0.25">
      <c r="A34" s="124"/>
      <c r="B34" s="49" t="s">
        <v>178</v>
      </c>
      <c r="C34" s="50"/>
      <c r="D34" s="50"/>
      <c r="E34" s="68">
        <f>SUM(E33)</f>
        <v>633734</v>
      </c>
      <c r="F34" s="51">
        <f t="shared" si="0"/>
        <v>6.8490666445329501E-2</v>
      </c>
      <c r="G34" s="47"/>
      <c r="H34" s="51">
        <f t="shared" si="2"/>
        <v>-0.1108402579000022</v>
      </c>
      <c r="I34" s="68">
        <f>SUM(I33)</f>
        <v>114579.41000000002</v>
      </c>
      <c r="J34" s="68">
        <f t="shared" ref="J34:L34" si="17">SUM(J33)</f>
        <v>141670.74999999983</v>
      </c>
      <c r="K34" s="68">
        <f t="shared" si="17"/>
        <v>114819.23000000011</v>
      </c>
      <c r="L34" s="68">
        <f t="shared" si="17"/>
        <v>192421.36999999988</v>
      </c>
      <c r="M34" s="68">
        <f>SUM(M33)</f>
        <v>563490.76</v>
      </c>
      <c r="N34" s="51">
        <f t="shared" si="1"/>
        <v>5.5991381887758637E-2</v>
      </c>
    </row>
    <row r="35" spans="1:14" ht="50.1" customHeight="1" x14ac:dyDescent="0.25">
      <c r="A35" s="125" t="s">
        <v>179</v>
      </c>
      <c r="B35" s="126"/>
      <c r="C35" s="126"/>
      <c r="D35" s="53"/>
      <c r="E35" s="69">
        <f>E34</f>
        <v>633734</v>
      </c>
      <c r="F35" s="54">
        <f t="shared" si="0"/>
        <v>6.8490666445329501E-2</v>
      </c>
      <c r="G35" s="55"/>
      <c r="H35" s="54">
        <f t="shared" si="2"/>
        <v>-0.10897974544524996</v>
      </c>
      <c r="I35" s="69">
        <f>I34+I32+I30</f>
        <v>114579.43000000002</v>
      </c>
      <c r="J35" s="69">
        <f t="shared" ref="J35:L35" si="18">J34+J32+J30</f>
        <v>141671.09999999983</v>
      </c>
      <c r="K35" s="69">
        <f t="shared" si="18"/>
        <v>114820.76000000011</v>
      </c>
      <c r="L35" s="69">
        <f t="shared" si="18"/>
        <v>193598.53999999989</v>
      </c>
      <c r="M35" s="69">
        <f>M32+M34+M30</f>
        <v>564669.82999999996</v>
      </c>
      <c r="N35" s="54">
        <f t="shared" si="1"/>
        <v>5.6108540434675003E-2</v>
      </c>
    </row>
    <row r="36" spans="1:14" ht="50.1" customHeight="1" x14ac:dyDescent="0.25">
      <c r="A36" s="61"/>
      <c r="B36" s="62"/>
      <c r="C36" s="63"/>
      <c r="D36" s="63"/>
      <c r="E36" s="71">
        <f>E35+E28+E5</f>
        <v>9252852</v>
      </c>
      <c r="F36" s="64">
        <f t="shared" si="0"/>
        <v>1</v>
      </c>
      <c r="G36" s="65"/>
      <c r="H36" s="64">
        <f t="shared" si="2"/>
        <v>8.7652086081134895E-2</v>
      </c>
      <c r="I36" s="71">
        <f>I35+I28+I5</f>
        <v>1420798.6199999996</v>
      </c>
      <c r="J36" s="71">
        <f t="shared" ref="J36:L36" si="19">J35+J28+J5</f>
        <v>2115986.71</v>
      </c>
      <c r="K36" s="71">
        <f t="shared" si="19"/>
        <v>2296663.71</v>
      </c>
      <c r="L36" s="71">
        <f t="shared" si="19"/>
        <v>4230434.74</v>
      </c>
      <c r="M36" s="71">
        <f>M35+M28+M5</f>
        <v>10063883.780000001</v>
      </c>
      <c r="N36" s="64">
        <f t="shared" si="1"/>
        <v>1</v>
      </c>
    </row>
    <row r="37" spans="1:14" ht="20.100000000000001" customHeight="1" x14ac:dyDescent="0.25"/>
    <row r="38" spans="1:14" ht="20.100000000000001" customHeight="1" x14ac:dyDescent="0.25">
      <c r="M38" s="112"/>
    </row>
    <row r="39" spans="1:14" ht="20.100000000000001" customHeight="1" x14ac:dyDescent="0.25"/>
    <row r="40" spans="1:14" ht="20.100000000000001" customHeight="1" x14ac:dyDescent="0.25"/>
    <row r="41" spans="1:14" ht="20.100000000000001" customHeight="1" x14ac:dyDescent="0.25"/>
    <row r="42" spans="1:14" ht="20.100000000000001" customHeight="1" x14ac:dyDescent="0.25"/>
    <row r="43" spans="1:14" ht="20.100000000000001" customHeight="1" x14ac:dyDescent="0.25"/>
    <row r="44" spans="1:14" ht="20.100000000000001" customHeight="1" x14ac:dyDescent="0.25"/>
    <row r="45" spans="1:14" ht="20.100000000000001" customHeight="1" x14ac:dyDescent="0.25"/>
    <row r="46" spans="1:14" ht="20.100000000000001" customHeight="1" x14ac:dyDescent="0.25"/>
    <row r="47" spans="1:14" ht="20.100000000000001" customHeight="1" x14ac:dyDescent="0.25"/>
    <row r="48" spans="1:14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4.5" customHeight="1" x14ac:dyDescent="0.25"/>
    <row r="59" ht="20.100000000000001" customHeight="1" x14ac:dyDescent="0.25"/>
    <row r="60" ht="20.100000000000001" customHeight="1" x14ac:dyDescent="0.25"/>
    <row r="61" ht="3" customHeight="1" x14ac:dyDescent="0.25"/>
    <row r="62" ht="20.100000000000001" customHeight="1" x14ac:dyDescent="0.25"/>
    <row r="63" ht="20.100000000000001" hidden="1" customHeight="1" x14ac:dyDescent="0.25"/>
    <row r="64" ht="20.100000000000001" hidden="1" customHeight="1" x14ac:dyDescent="0.25"/>
    <row r="65" ht="23.1" customHeight="1" x14ac:dyDescent="0.25"/>
    <row r="66" ht="20.100000000000001" customHeight="1" x14ac:dyDescent="0.25"/>
    <row r="67" ht="4.5" customHeight="1" x14ac:dyDescent="0.25"/>
    <row r="68" ht="0.75" hidden="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1.5" customHeight="1" x14ac:dyDescent="0.25"/>
    <row r="74" ht="20.100000000000001" customHeight="1" x14ac:dyDescent="0.25"/>
    <row r="75" ht="35.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</sheetData>
  <mergeCells count="10">
    <mergeCell ref="A2:A4"/>
    <mergeCell ref="B2:B3"/>
    <mergeCell ref="A35:C35"/>
    <mergeCell ref="A5:C5"/>
    <mergeCell ref="A6:A27"/>
    <mergeCell ref="B12:B14"/>
    <mergeCell ref="B15:C15"/>
    <mergeCell ref="B18:B20"/>
    <mergeCell ref="A28:C28"/>
    <mergeCell ref="A29:A34"/>
  </mergeCells>
  <pageMargins left="0.7" right="0.7" top="0.75" bottom="0.75" header="0.3" footer="0.3"/>
  <pageSetup paperSize="9" scale="3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2C072-A670-4D94-BF31-EEC53C50AB68}">
  <sheetPr>
    <pageSetUpPr fitToPage="1"/>
  </sheetPr>
  <dimension ref="A1:N180"/>
  <sheetViews>
    <sheetView topLeftCell="A44" workbookViewId="0">
      <selection activeCell="H57" sqref="H57"/>
    </sheetView>
  </sheetViews>
  <sheetFormatPr baseColWidth="10" defaultRowHeight="39.950000000000003" customHeight="1" x14ac:dyDescent="0.25"/>
  <cols>
    <col min="1" max="1" width="23.42578125" style="103" customWidth="1"/>
    <col min="2" max="2" width="51.7109375" style="104" customWidth="1"/>
    <col min="3" max="3" width="11.42578125" style="101"/>
    <col min="4" max="4" width="29.42578125" style="102" customWidth="1"/>
    <col min="5" max="5" width="11.7109375" style="109" customWidth="1"/>
    <col min="6" max="6" width="9.7109375" style="102" customWidth="1"/>
    <col min="7" max="7" width="1.140625" style="102" customWidth="1"/>
    <col min="8" max="8" width="9.7109375" style="102" customWidth="1"/>
    <col min="9" max="12" width="11.7109375" style="109" customWidth="1"/>
    <col min="13" max="13" width="11.7109375" style="114" customWidth="1"/>
    <col min="14" max="14" width="9.42578125" style="102" customWidth="1"/>
    <col min="15" max="252" width="11.42578125" style="44"/>
    <col min="253" max="253" width="37.42578125" style="44" customWidth="1"/>
    <col min="254" max="254" width="12.28515625" style="44" bestFit="1" customWidth="1"/>
    <col min="255" max="255" width="7.140625" style="44" bestFit="1" customWidth="1"/>
    <col min="256" max="256" width="1.7109375" style="44" customWidth="1"/>
    <col min="257" max="257" width="12.28515625" style="44" bestFit="1" customWidth="1"/>
    <col min="258" max="258" width="7.140625" style="44" bestFit="1" customWidth="1"/>
    <col min="259" max="259" width="14.5703125" style="44" customWidth="1"/>
    <col min="260" max="508" width="11.42578125" style="44"/>
    <col min="509" max="509" width="37.42578125" style="44" customWidth="1"/>
    <col min="510" max="510" width="12.28515625" style="44" bestFit="1" customWidth="1"/>
    <col min="511" max="511" width="7.140625" style="44" bestFit="1" customWidth="1"/>
    <col min="512" max="512" width="1.7109375" style="44" customWidth="1"/>
    <col min="513" max="513" width="12.28515625" style="44" bestFit="1" customWidth="1"/>
    <col min="514" max="514" width="7.140625" style="44" bestFit="1" customWidth="1"/>
    <col min="515" max="515" width="14.5703125" style="44" customWidth="1"/>
    <col min="516" max="764" width="11.42578125" style="44"/>
    <col min="765" max="765" width="37.42578125" style="44" customWidth="1"/>
    <col min="766" max="766" width="12.28515625" style="44" bestFit="1" customWidth="1"/>
    <col min="767" max="767" width="7.140625" style="44" bestFit="1" customWidth="1"/>
    <col min="768" max="768" width="1.7109375" style="44" customWidth="1"/>
    <col min="769" max="769" width="12.28515625" style="44" bestFit="1" customWidth="1"/>
    <col min="770" max="770" width="7.140625" style="44" bestFit="1" customWidth="1"/>
    <col min="771" max="771" width="14.5703125" style="44" customWidth="1"/>
    <col min="772" max="1020" width="11.42578125" style="44"/>
    <col min="1021" max="1021" width="37.42578125" style="44" customWidth="1"/>
    <col min="1022" max="1022" width="12.28515625" style="44" bestFit="1" customWidth="1"/>
    <col min="1023" max="1023" width="7.140625" style="44" bestFit="1" customWidth="1"/>
    <col min="1024" max="1024" width="1.7109375" style="44" customWidth="1"/>
    <col min="1025" max="1025" width="12.28515625" style="44" bestFit="1" customWidth="1"/>
    <col min="1026" max="1026" width="7.140625" style="44" bestFit="1" customWidth="1"/>
    <col min="1027" max="1027" width="14.5703125" style="44" customWidth="1"/>
    <col min="1028" max="1276" width="11.42578125" style="44"/>
    <col min="1277" max="1277" width="37.42578125" style="44" customWidth="1"/>
    <col min="1278" max="1278" width="12.28515625" style="44" bestFit="1" customWidth="1"/>
    <col min="1279" max="1279" width="7.140625" style="44" bestFit="1" customWidth="1"/>
    <col min="1280" max="1280" width="1.7109375" style="44" customWidth="1"/>
    <col min="1281" max="1281" width="12.28515625" style="44" bestFit="1" customWidth="1"/>
    <col min="1282" max="1282" width="7.140625" style="44" bestFit="1" customWidth="1"/>
    <col min="1283" max="1283" width="14.5703125" style="44" customWidth="1"/>
    <col min="1284" max="1532" width="11.42578125" style="44"/>
    <col min="1533" max="1533" width="37.42578125" style="44" customWidth="1"/>
    <col min="1534" max="1534" width="12.28515625" style="44" bestFit="1" customWidth="1"/>
    <col min="1535" max="1535" width="7.140625" style="44" bestFit="1" customWidth="1"/>
    <col min="1536" max="1536" width="1.7109375" style="44" customWidth="1"/>
    <col min="1537" max="1537" width="12.28515625" style="44" bestFit="1" customWidth="1"/>
    <col min="1538" max="1538" width="7.140625" style="44" bestFit="1" customWidth="1"/>
    <col min="1539" max="1539" width="14.5703125" style="44" customWidth="1"/>
    <col min="1540" max="1788" width="11.42578125" style="44"/>
    <col min="1789" max="1789" width="37.42578125" style="44" customWidth="1"/>
    <col min="1790" max="1790" width="12.28515625" style="44" bestFit="1" customWidth="1"/>
    <col min="1791" max="1791" width="7.140625" style="44" bestFit="1" customWidth="1"/>
    <col min="1792" max="1792" width="1.7109375" style="44" customWidth="1"/>
    <col min="1793" max="1793" width="12.28515625" style="44" bestFit="1" customWidth="1"/>
    <col min="1794" max="1794" width="7.140625" style="44" bestFit="1" customWidth="1"/>
    <col min="1795" max="1795" width="14.5703125" style="44" customWidth="1"/>
    <col min="1796" max="2044" width="11.42578125" style="44"/>
    <col min="2045" max="2045" width="37.42578125" style="44" customWidth="1"/>
    <col min="2046" max="2046" width="12.28515625" style="44" bestFit="1" customWidth="1"/>
    <col min="2047" max="2047" width="7.140625" style="44" bestFit="1" customWidth="1"/>
    <col min="2048" max="2048" width="1.7109375" style="44" customWidth="1"/>
    <col min="2049" max="2049" width="12.28515625" style="44" bestFit="1" customWidth="1"/>
    <col min="2050" max="2050" width="7.140625" style="44" bestFit="1" customWidth="1"/>
    <col min="2051" max="2051" width="14.5703125" style="44" customWidth="1"/>
    <col min="2052" max="2300" width="11.42578125" style="44"/>
    <col min="2301" max="2301" width="37.42578125" style="44" customWidth="1"/>
    <col min="2302" max="2302" width="12.28515625" style="44" bestFit="1" customWidth="1"/>
    <col min="2303" max="2303" width="7.140625" style="44" bestFit="1" customWidth="1"/>
    <col min="2304" max="2304" width="1.7109375" style="44" customWidth="1"/>
    <col min="2305" max="2305" width="12.28515625" style="44" bestFit="1" customWidth="1"/>
    <col min="2306" max="2306" width="7.140625" style="44" bestFit="1" customWidth="1"/>
    <col min="2307" max="2307" width="14.5703125" style="44" customWidth="1"/>
    <col min="2308" max="2556" width="11.42578125" style="44"/>
    <col min="2557" max="2557" width="37.42578125" style="44" customWidth="1"/>
    <col min="2558" max="2558" width="12.28515625" style="44" bestFit="1" customWidth="1"/>
    <col min="2559" max="2559" width="7.140625" style="44" bestFit="1" customWidth="1"/>
    <col min="2560" max="2560" width="1.7109375" style="44" customWidth="1"/>
    <col min="2561" max="2561" width="12.28515625" style="44" bestFit="1" customWidth="1"/>
    <col min="2562" max="2562" width="7.140625" style="44" bestFit="1" customWidth="1"/>
    <col min="2563" max="2563" width="14.5703125" style="44" customWidth="1"/>
    <col min="2564" max="2812" width="11.42578125" style="44"/>
    <col min="2813" max="2813" width="37.42578125" style="44" customWidth="1"/>
    <col min="2814" max="2814" width="12.28515625" style="44" bestFit="1" customWidth="1"/>
    <col min="2815" max="2815" width="7.140625" style="44" bestFit="1" customWidth="1"/>
    <col min="2816" max="2816" width="1.7109375" style="44" customWidth="1"/>
    <col min="2817" max="2817" width="12.28515625" style="44" bestFit="1" customWidth="1"/>
    <col min="2818" max="2818" width="7.140625" style="44" bestFit="1" customWidth="1"/>
    <col min="2819" max="2819" width="14.5703125" style="44" customWidth="1"/>
    <col min="2820" max="3068" width="11.42578125" style="44"/>
    <col min="3069" max="3069" width="37.42578125" style="44" customWidth="1"/>
    <col min="3070" max="3070" width="12.28515625" style="44" bestFit="1" customWidth="1"/>
    <col min="3071" max="3071" width="7.140625" style="44" bestFit="1" customWidth="1"/>
    <col min="3072" max="3072" width="1.7109375" style="44" customWidth="1"/>
    <col min="3073" max="3073" width="12.28515625" style="44" bestFit="1" customWidth="1"/>
    <col min="3074" max="3074" width="7.140625" style="44" bestFit="1" customWidth="1"/>
    <col min="3075" max="3075" width="14.5703125" style="44" customWidth="1"/>
    <col min="3076" max="3324" width="11.42578125" style="44"/>
    <col min="3325" max="3325" width="37.42578125" style="44" customWidth="1"/>
    <col min="3326" max="3326" width="12.28515625" style="44" bestFit="1" customWidth="1"/>
    <col min="3327" max="3327" width="7.140625" style="44" bestFit="1" customWidth="1"/>
    <col min="3328" max="3328" width="1.7109375" style="44" customWidth="1"/>
    <col min="3329" max="3329" width="12.28515625" style="44" bestFit="1" customWidth="1"/>
    <col min="3330" max="3330" width="7.140625" style="44" bestFit="1" customWidth="1"/>
    <col min="3331" max="3331" width="14.5703125" style="44" customWidth="1"/>
    <col min="3332" max="3580" width="11.42578125" style="44"/>
    <col min="3581" max="3581" width="37.42578125" style="44" customWidth="1"/>
    <col min="3582" max="3582" width="12.28515625" style="44" bestFit="1" customWidth="1"/>
    <col min="3583" max="3583" width="7.140625" style="44" bestFit="1" customWidth="1"/>
    <col min="3584" max="3584" width="1.7109375" style="44" customWidth="1"/>
    <col min="3585" max="3585" width="12.28515625" style="44" bestFit="1" customWidth="1"/>
    <col min="3586" max="3586" width="7.140625" style="44" bestFit="1" customWidth="1"/>
    <col min="3587" max="3587" width="14.5703125" style="44" customWidth="1"/>
    <col min="3588" max="3836" width="11.42578125" style="44"/>
    <col min="3837" max="3837" width="37.42578125" style="44" customWidth="1"/>
    <col min="3838" max="3838" width="12.28515625" style="44" bestFit="1" customWidth="1"/>
    <col min="3839" max="3839" width="7.140625" style="44" bestFit="1" customWidth="1"/>
    <col min="3840" max="3840" width="1.7109375" style="44" customWidth="1"/>
    <col min="3841" max="3841" width="12.28515625" style="44" bestFit="1" customWidth="1"/>
    <col min="3842" max="3842" width="7.140625" style="44" bestFit="1" customWidth="1"/>
    <col min="3843" max="3843" width="14.5703125" style="44" customWidth="1"/>
    <col min="3844" max="4092" width="11.42578125" style="44"/>
    <col min="4093" max="4093" width="37.42578125" style="44" customWidth="1"/>
    <col min="4094" max="4094" width="12.28515625" style="44" bestFit="1" customWidth="1"/>
    <col min="4095" max="4095" width="7.140625" style="44" bestFit="1" customWidth="1"/>
    <col min="4096" max="4096" width="1.7109375" style="44" customWidth="1"/>
    <col min="4097" max="4097" width="12.28515625" style="44" bestFit="1" customWidth="1"/>
    <col min="4098" max="4098" width="7.140625" style="44" bestFit="1" customWidth="1"/>
    <col min="4099" max="4099" width="14.5703125" style="44" customWidth="1"/>
    <col min="4100" max="4348" width="11.42578125" style="44"/>
    <col min="4349" max="4349" width="37.42578125" style="44" customWidth="1"/>
    <col min="4350" max="4350" width="12.28515625" style="44" bestFit="1" customWidth="1"/>
    <col min="4351" max="4351" width="7.140625" style="44" bestFit="1" customWidth="1"/>
    <col min="4352" max="4352" width="1.7109375" style="44" customWidth="1"/>
    <col min="4353" max="4353" width="12.28515625" style="44" bestFit="1" customWidth="1"/>
    <col min="4354" max="4354" width="7.140625" style="44" bestFit="1" customWidth="1"/>
    <col min="4355" max="4355" width="14.5703125" style="44" customWidth="1"/>
    <col min="4356" max="4604" width="11.42578125" style="44"/>
    <col min="4605" max="4605" width="37.42578125" style="44" customWidth="1"/>
    <col min="4606" max="4606" width="12.28515625" style="44" bestFit="1" customWidth="1"/>
    <col min="4607" max="4607" width="7.140625" style="44" bestFit="1" customWidth="1"/>
    <col min="4608" max="4608" width="1.7109375" style="44" customWidth="1"/>
    <col min="4609" max="4609" width="12.28515625" style="44" bestFit="1" customWidth="1"/>
    <col min="4610" max="4610" width="7.140625" style="44" bestFit="1" customWidth="1"/>
    <col min="4611" max="4611" width="14.5703125" style="44" customWidth="1"/>
    <col min="4612" max="4860" width="11.42578125" style="44"/>
    <col min="4861" max="4861" width="37.42578125" style="44" customWidth="1"/>
    <col min="4862" max="4862" width="12.28515625" style="44" bestFit="1" customWidth="1"/>
    <col min="4863" max="4863" width="7.140625" style="44" bestFit="1" customWidth="1"/>
    <col min="4864" max="4864" width="1.7109375" style="44" customWidth="1"/>
    <col min="4865" max="4865" width="12.28515625" style="44" bestFit="1" customWidth="1"/>
    <col min="4866" max="4866" width="7.140625" style="44" bestFit="1" customWidth="1"/>
    <col min="4867" max="4867" width="14.5703125" style="44" customWidth="1"/>
    <col min="4868" max="5116" width="11.42578125" style="44"/>
    <col min="5117" max="5117" width="37.42578125" style="44" customWidth="1"/>
    <col min="5118" max="5118" width="12.28515625" style="44" bestFit="1" customWidth="1"/>
    <col min="5119" max="5119" width="7.140625" style="44" bestFit="1" customWidth="1"/>
    <col min="5120" max="5120" width="1.7109375" style="44" customWidth="1"/>
    <col min="5121" max="5121" width="12.28515625" style="44" bestFit="1" customWidth="1"/>
    <col min="5122" max="5122" width="7.140625" style="44" bestFit="1" customWidth="1"/>
    <col min="5123" max="5123" width="14.5703125" style="44" customWidth="1"/>
    <col min="5124" max="5372" width="11.42578125" style="44"/>
    <col min="5373" max="5373" width="37.42578125" style="44" customWidth="1"/>
    <col min="5374" max="5374" width="12.28515625" style="44" bestFit="1" customWidth="1"/>
    <col min="5375" max="5375" width="7.140625" style="44" bestFit="1" customWidth="1"/>
    <col min="5376" max="5376" width="1.7109375" style="44" customWidth="1"/>
    <col min="5377" max="5377" width="12.28515625" style="44" bestFit="1" customWidth="1"/>
    <col min="5378" max="5378" width="7.140625" style="44" bestFit="1" customWidth="1"/>
    <col min="5379" max="5379" width="14.5703125" style="44" customWidth="1"/>
    <col min="5380" max="5628" width="11.42578125" style="44"/>
    <col min="5629" max="5629" width="37.42578125" style="44" customWidth="1"/>
    <col min="5630" max="5630" width="12.28515625" style="44" bestFit="1" customWidth="1"/>
    <col min="5631" max="5631" width="7.140625" style="44" bestFit="1" customWidth="1"/>
    <col min="5632" max="5632" width="1.7109375" style="44" customWidth="1"/>
    <col min="5633" max="5633" width="12.28515625" style="44" bestFit="1" customWidth="1"/>
    <col min="5634" max="5634" width="7.140625" style="44" bestFit="1" customWidth="1"/>
    <col min="5635" max="5635" width="14.5703125" style="44" customWidth="1"/>
    <col min="5636" max="5884" width="11.42578125" style="44"/>
    <col min="5885" max="5885" width="37.42578125" style="44" customWidth="1"/>
    <col min="5886" max="5886" width="12.28515625" style="44" bestFit="1" customWidth="1"/>
    <col min="5887" max="5887" width="7.140625" style="44" bestFit="1" customWidth="1"/>
    <col min="5888" max="5888" width="1.7109375" style="44" customWidth="1"/>
    <col min="5889" max="5889" width="12.28515625" style="44" bestFit="1" customWidth="1"/>
    <col min="5890" max="5890" width="7.140625" style="44" bestFit="1" customWidth="1"/>
    <col min="5891" max="5891" width="14.5703125" style="44" customWidth="1"/>
    <col min="5892" max="6140" width="11.42578125" style="44"/>
    <col min="6141" max="6141" width="37.42578125" style="44" customWidth="1"/>
    <col min="6142" max="6142" width="12.28515625" style="44" bestFit="1" customWidth="1"/>
    <col min="6143" max="6143" width="7.140625" style="44" bestFit="1" customWidth="1"/>
    <col min="6144" max="6144" width="1.7109375" style="44" customWidth="1"/>
    <col min="6145" max="6145" width="12.28515625" style="44" bestFit="1" customWidth="1"/>
    <col min="6146" max="6146" width="7.140625" style="44" bestFit="1" customWidth="1"/>
    <col min="6147" max="6147" width="14.5703125" style="44" customWidth="1"/>
    <col min="6148" max="6396" width="11.42578125" style="44"/>
    <col min="6397" max="6397" width="37.42578125" style="44" customWidth="1"/>
    <col min="6398" max="6398" width="12.28515625" style="44" bestFit="1" customWidth="1"/>
    <col min="6399" max="6399" width="7.140625" style="44" bestFit="1" customWidth="1"/>
    <col min="6400" max="6400" width="1.7109375" style="44" customWidth="1"/>
    <col min="6401" max="6401" width="12.28515625" style="44" bestFit="1" customWidth="1"/>
    <col min="6402" max="6402" width="7.140625" style="44" bestFit="1" customWidth="1"/>
    <col min="6403" max="6403" width="14.5703125" style="44" customWidth="1"/>
    <col min="6404" max="6652" width="11.42578125" style="44"/>
    <col min="6653" max="6653" width="37.42578125" style="44" customWidth="1"/>
    <col min="6654" max="6654" width="12.28515625" style="44" bestFit="1" customWidth="1"/>
    <col min="6655" max="6655" width="7.140625" style="44" bestFit="1" customWidth="1"/>
    <col min="6656" max="6656" width="1.7109375" style="44" customWidth="1"/>
    <col min="6657" max="6657" width="12.28515625" style="44" bestFit="1" customWidth="1"/>
    <col min="6658" max="6658" width="7.140625" style="44" bestFit="1" customWidth="1"/>
    <col min="6659" max="6659" width="14.5703125" style="44" customWidth="1"/>
    <col min="6660" max="6908" width="11.42578125" style="44"/>
    <col min="6909" max="6909" width="37.42578125" style="44" customWidth="1"/>
    <col min="6910" max="6910" width="12.28515625" style="44" bestFit="1" customWidth="1"/>
    <col min="6911" max="6911" width="7.140625" style="44" bestFit="1" customWidth="1"/>
    <col min="6912" max="6912" width="1.7109375" style="44" customWidth="1"/>
    <col min="6913" max="6913" width="12.28515625" style="44" bestFit="1" customWidth="1"/>
    <col min="6914" max="6914" width="7.140625" style="44" bestFit="1" customWidth="1"/>
    <col min="6915" max="6915" width="14.5703125" style="44" customWidth="1"/>
    <col min="6916" max="7164" width="11.42578125" style="44"/>
    <col min="7165" max="7165" width="37.42578125" style="44" customWidth="1"/>
    <col min="7166" max="7166" width="12.28515625" style="44" bestFit="1" customWidth="1"/>
    <col min="7167" max="7167" width="7.140625" style="44" bestFit="1" customWidth="1"/>
    <col min="7168" max="7168" width="1.7109375" style="44" customWidth="1"/>
    <col min="7169" max="7169" width="12.28515625" style="44" bestFit="1" customWidth="1"/>
    <col min="7170" max="7170" width="7.140625" style="44" bestFit="1" customWidth="1"/>
    <col min="7171" max="7171" width="14.5703125" style="44" customWidth="1"/>
    <col min="7172" max="7420" width="11.42578125" style="44"/>
    <col min="7421" max="7421" width="37.42578125" style="44" customWidth="1"/>
    <col min="7422" max="7422" width="12.28515625" style="44" bestFit="1" customWidth="1"/>
    <col min="7423" max="7423" width="7.140625" style="44" bestFit="1" customWidth="1"/>
    <col min="7424" max="7424" width="1.7109375" style="44" customWidth="1"/>
    <col min="7425" max="7425" width="12.28515625" style="44" bestFit="1" customWidth="1"/>
    <col min="7426" max="7426" width="7.140625" style="44" bestFit="1" customWidth="1"/>
    <col min="7427" max="7427" width="14.5703125" style="44" customWidth="1"/>
    <col min="7428" max="7676" width="11.42578125" style="44"/>
    <col min="7677" max="7677" width="37.42578125" style="44" customWidth="1"/>
    <col min="7678" max="7678" width="12.28515625" style="44" bestFit="1" customWidth="1"/>
    <col min="7679" max="7679" width="7.140625" style="44" bestFit="1" customWidth="1"/>
    <col min="7680" max="7680" width="1.7109375" style="44" customWidth="1"/>
    <col min="7681" max="7681" width="12.28515625" style="44" bestFit="1" customWidth="1"/>
    <col min="7682" max="7682" width="7.140625" style="44" bestFit="1" customWidth="1"/>
    <col min="7683" max="7683" width="14.5703125" style="44" customWidth="1"/>
    <col min="7684" max="7932" width="11.42578125" style="44"/>
    <col min="7933" max="7933" width="37.42578125" style="44" customWidth="1"/>
    <col min="7934" max="7934" width="12.28515625" style="44" bestFit="1" customWidth="1"/>
    <col min="7935" max="7935" width="7.140625" style="44" bestFit="1" customWidth="1"/>
    <col min="7936" max="7936" width="1.7109375" style="44" customWidth="1"/>
    <col min="7937" max="7937" width="12.28515625" style="44" bestFit="1" customWidth="1"/>
    <col min="7938" max="7938" width="7.140625" style="44" bestFit="1" customWidth="1"/>
    <col min="7939" max="7939" width="14.5703125" style="44" customWidth="1"/>
    <col min="7940" max="8188" width="11.42578125" style="44"/>
    <col min="8189" max="8189" width="37.42578125" style="44" customWidth="1"/>
    <col min="8190" max="8190" width="12.28515625" style="44" bestFit="1" customWidth="1"/>
    <col min="8191" max="8191" width="7.140625" style="44" bestFit="1" customWidth="1"/>
    <col min="8192" max="8192" width="1.7109375" style="44" customWidth="1"/>
    <col min="8193" max="8193" width="12.28515625" style="44" bestFit="1" customWidth="1"/>
    <col min="8194" max="8194" width="7.140625" style="44" bestFit="1" customWidth="1"/>
    <col min="8195" max="8195" width="14.5703125" style="44" customWidth="1"/>
    <col min="8196" max="8444" width="11.42578125" style="44"/>
    <col min="8445" max="8445" width="37.42578125" style="44" customWidth="1"/>
    <col min="8446" max="8446" width="12.28515625" style="44" bestFit="1" customWidth="1"/>
    <col min="8447" max="8447" width="7.140625" style="44" bestFit="1" customWidth="1"/>
    <col min="8448" max="8448" width="1.7109375" style="44" customWidth="1"/>
    <col min="8449" max="8449" width="12.28515625" style="44" bestFit="1" customWidth="1"/>
    <col min="8450" max="8450" width="7.140625" style="44" bestFit="1" customWidth="1"/>
    <col min="8451" max="8451" width="14.5703125" style="44" customWidth="1"/>
    <col min="8452" max="8700" width="11.42578125" style="44"/>
    <col min="8701" max="8701" width="37.42578125" style="44" customWidth="1"/>
    <col min="8702" max="8702" width="12.28515625" style="44" bestFit="1" customWidth="1"/>
    <col min="8703" max="8703" width="7.140625" style="44" bestFit="1" customWidth="1"/>
    <col min="8704" max="8704" width="1.7109375" style="44" customWidth="1"/>
    <col min="8705" max="8705" width="12.28515625" style="44" bestFit="1" customWidth="1"/>
    <col min="8706" max="8706" width="7.140625" style="44" bestFit="1" customWidth="1"/>
    <col min="8707" max="8707" width="14.5703125" style="44" customWidth="1"/>
    <col min="8708" max="8956" width="11.42578125" style="44"/>
    <col min="8957" max="8957" width="37.42578125" style="44" customWidth="1"/>
    <col min="8958" max="8958" width="12.28515625" style="44" bestFit="1" customWidth="1"/>
    <col min="8959" max="8959" width="7.140625" style="44" bestFit="1" customWidth="1"/>
    <col min="8960" max="8960" width="1.7109375" style="44" customWidth="1"/>
    <col min="8961" max="8961" width="12.28515625" style="44" bestFit="1" customWidth="1"/>
    <col min="8962" max="8962" width="7.140625" style="44" bestFit="1" customWidth="1"/>
    <col min="8963" max="8963" width="14.5703125" style="44" customWidth="1"/>
    <col min="8964" max="9212" width="11.42578125" style="44"/>
    <col min="9213" max="9213" width="37.42578125" style="44" customWidth="1"/>
    <col min="9214" max="9214" width="12.28515625" style="44" bestFit="1" customWidth="1"/>
    <col min="9215" max="9215" width="7.140625" style="44" bestFit="1" customWidth="1"/>
    <col min="9216" max="9216" width="1.7109375" style="44" customWidth="1"/>
    <col min="9217" max="9217" width="12.28515625" style="44" bestFit="1" customWidth="1"/>
    <col min="9218" max="9218" width="7.140625" style="44" bestFit="1" customWidth="1"/>
    <col min="9219" max="9219" width="14.5703125" style="44" customWidth="1"/>
    <col min="9220" max="9468" width="11.42578125" style="44"/>
    <col min="9469" max="9469" width="37.42578125" style="44" customWidth="1"/>
    <col min="9470" max="9470" width="12.28515625" style="44" bestFit="1" customWidth="1"/>
    <col min="9471" max="9471" width="7.140625" style="44" bestFit="1" customWidth="1"/>
    <col min="9472" max="9472" width="1.7109375" style="44" customWidth="1"/>
    <col min="9473" max="9473" width="12.28515625" style="44" bestFit="1" customWidth="1"/>
    <col min="9474" max="9474" width="7.140625" style="44" bestFit="1" customWidth="1"/>
    <col min="9475" max="9475" width="14.5703125" style="44" customWidth="1"/>
    <col min="9476" max="9724" width="11.42578125" style="44"/>
    <col min="9725" max="9725" width="37.42578125" style="44" customWidth="1"/>
    <col min="9726" max="9726" width="12.28515625" style="44" bestFit="1" customWidth="1"/>
    <col min="9727" max="9727" width="7.140625" style="44" bestFit="1" customWidth="1"/>
    <col min="9728" max="9728" width="1.7109375" style="44" customWidth="1"/>
    <col min="9729" max="9729" width="12.28515625" style="44" bestFit="1" customWidth="1"/>
    <col min="9730" max="9730" width="7.140625" style="44" bestFit="1" customWidth="1"/>
    <col min="9731" max="9731" width="14.5703125" style="44" customWidth="1"/>
    <col min="9732" max="9980" width="11.42578125" style="44"/>
    <col min="9981" max="9981" width="37.42578125" style="44" customWidth="1"/>
    <col min="9982" max="9982" width="12.28515625" style="44" bestFit="1" customWidth="1"/>
    <col min="9983" max="9983" width="7.140625" style="44" bestFit="1" customWidth="1"/>
    <col min="9984" max="9984" width="1.7109375" style="44" customWidth="1"/>
    <col min="9985" max="9985" width="12.28515625" style="44" bestFit="1" customWidth="1"/>
    <col min="9986" max="9986" width="7.140625" style="44" bestFit="1" customWidth="1"/>
    <col min="9987" max="9987" width="14.5703125" style="44" customWidth="1"/>
    <col min="9988" max="10236" width="11.42578125" style="44"/>
    <col min="10237" max="10237" width="37.42578125" style="44" customWidth="1"/>
    <col min="10238" max="10238" width="12.28515625" style="44" bestFit="1" customWidth="1"/>
    <col min="10239" max="10239" width="7.140625" style="44" bestFit="1" customWidth="1"/>
    <col min="10240" max="10240" width="1.7109375" style="44" customWidth="1"/>
    <col min="10241" max="10241" width="12.28515625" style="44" bestFit="1" customWidth="1"/>
    <col min="10242" max="10242" width="7.140625" style="44" bestFit="1" customWidth="1"/>
    <col min="10243" max="10243" width="14.5703125" style="44" customWidth="1"/>
    <col min="10244" max="10492" width="11.42578125" style="44"/>
    <col min="10493" max="10493" width="37.42578125" style="44" customWidth="1"/>
    <col min="10494" max="10494" width="12.28515625" style="44" bestFit="1" customWidth="1"/>
    <col min="10495" max="10495" width="7.140625" style="44" bestFit="1" customWidth="1"/>
    <col min="10496" max="10496" width="1.7109375" style="44" customWidth="1"/>
    <col min="10497" max="10497" width="12.28515625" style="44" bestFit="1" customWidth="1"/>
    <col min="10498" max="10498" width="7.140625" style="44" bestFit="1" customWidth="1"/>
    <col min="10499" max="10499" width="14.5703125" style="44" customWidth="1"/>
    <col min="10500" max="10748" width="11.42578125" style="44"/>
    <col min="10749" max="10749" width="37.42578125" style="44" customWidth="1"/>
    <col min="10750" max="10750" width="12.28515625" style="44" bestFit="1" customWidth="1"/>
    <col min="10751" max="10751" width="7.140625" style="44" bestFit="1" customWidth="1"/>
    <col min="10752" max="10752" width="1.7109375" style="44" customWidth="1"/>
    <col min="10753" max="10753" width="12.28515625" style="44" bestFit="1" customWidth="1"/>
    <col min="10754" max="10754" width="7.140625" style="44" bestFit="1" customWidth="1"/>
    <col min="10755" max="10755" width="14.5703125" style="44" customWidth="1"/>
    <col min="10756" max="11004" width="11.42578125" style="44"/>
    <col min="11005" max="11005" width="37.42578125" style="44" customWidth="1"/>
    <col min="11006" max="11006" width="12.28515625" style="44" bestFit="1" customWidth="1"/>
    <col min="11007" max="11007" width="7.140625" style="44" bestFit="1" customWidth="1"/>
    <col min="11008" max="11008" width="1.7109375" style="44" customWidth="1"/>
    <col min="11009" max="11009" width="12.28515625" style="44" bestFit="1" customWidth="1"/>
    <col min="11010" max="11010" width="7.140625" style="44" bestFit="1" customWidth="1"/>
    <col min="11011" max="11011" width="14.5703125" style="44" customWidth="1"/>
    <col min="11012" max="11260" width="11.42578125" style="44"/>
    <col min="11261" max="11261" width="37.42578125" style="44" customWidth="1"/>
    <col min="11262" max="11262" width="12.28515625" style="44" bestFit="1" customWidth="1"/>
    <col min="11263" max="11263" width="7.140625" style="44" bestFit="1" customWidth="1"/>
    <col min="11264" max="11264" width="1.7109375" style="44" customWidth="1"/>
    <col min="11265" max="11265" width="12.28515625" style="44" bestFit="1" customWidth="1"/>
    <col min="11266" max="11266" width="7.140625" style="44" bestFit="1" customWidth="1"/>
    <col min="11267" max="11267" width="14.5703125" style="44" customWidth="1"/>
    <col min="11268" max="11516" width="11.42578125" style="44"/>
    <col min="11517" max="11517" width="37.42578125" style="44" customWidth="1"/>
    <col min="11518" max="11518" width="12.28515625" style="44" bestFit="1" customWidth="1"/>
    <col min="11519" max="11519" width="7.140625" style="44" bestFit="1" customWidth="1"/>
    <col min="11520" max="11520" width="1.7109375" style="44" customWidth="1"/>
    <col min="11521" max="11521" width="12.28515625" style="44" bestFit="1" customWidth="1"/>
    <col min="11522" max="11522" width="7.140625" style="44" bestFit="1" customWidth="1"/>
    <col min="11523" max="11523" width="14.5703125" style="44" customWidth="1"/>
    <col min="11524" max="11772" width="11.42578125" style="44"/>
    <col min="11773" max="11773" width="37.42578125" style="44" customWidth="1"/>
    <col min="11774" max="11774" width="12.28515625" style="44" bestFit="1" customWidth="1"/>
    <col min="11775" max="11775" width="7.140625" style="44" bestFit="1" customWidth="1"/>
    <col min="11776" max="11776" width="1.7109375" style="44" customWidth="1"/>
    <col min="11777" max="11777" width="12.28515625" style="44" bestFit="1" customWidth="1"/>
    <col min="11778" max="11778" width="7.140625" style="44" bestFit="1" customWidth="1"/>
    <col min="11779" max="11779" width="14.5703125" style="44" customWidth="1"/>
    <col min="11780" max="12028" width="11.42578125" style="44"/>
    <col min="12029" max="12029" width="37.42578125" style="44" customWidth="1"/>
    <col min="12030" max="12030" width="12.28515625" style="44" bestFit="1" customWidth="1"/>
    <col min="12031" max="12031" width="7.140625" style="44" bestFit="1" customWidth="1"/>
    <col min="12032" max="12032" width="1.7109375" style="44" customWidth="1"/>
    <col min="12033" max="12033" width="12.28515625" style="44" bestFit="1" customWidth="1"/>
    <col min="12034" max="12034" width="7.140625" style="44" bestFit="1" customWidth="1"/>
    <col min="12035" max="12035" width="14.5703125" style="44" customWidth="1"/>
    <col min="12036" max="12284" width="11.42578125" style="44"/>
    <col min="12285" max="12285" width="37.42578125" style="44" customWidth="1"/>
    <col min="12286" max="12286" width="12.28515625" style="44" bestFit="1" customWidth="1"/>
    <col min="12287" max="12287" width="7.140625" style="44" bestFit="1" customWidth="1"/>
    <col min="12288" max="12288" width="1.7109375" style="44" customWidth="1"/>
    <col min="12289" max="12289" width="12.28515625" style="44" bestFit="1" customWidth="1"/>
    <col min="12290" max="12290" width="7.140625" style="44" bestFit="1" customWidth="1"/>
    <col min="12291" max="12291" width="14.5703125" style="44" customWidth="1"/>
    <col min="12292" max="12540" width="11.42578125" style="44"/>
    <col min="12541" max="12541" width="37.42578125" style="44" customWidth="1"/>
    <col min="12542" max="12542" width="12.28515625" style="44" bestFit="1" customWidth="1"/>
    <col min="12543" max="12543" width="7.140625" style="44" bestFit="1" customWidth="1"/>
    <col min="12544" max="12544" width="1.7109375" style="44" customWidth="1"/>
    <col min="12545" max="12545" width="12.28515625" style="44" bestFit="1" customWidth="1"/>
    <col min="12546" max="12546" width="7.140625" style="44" bestFit="1" customWidth="1"/>
    <col min="12547" max="12547" width="14.5703125" style="44" customWidth="1"/>
    <col min="12548" max="12796" width="11.42578125" style="44"/>
    <col min="12797" max="12797" width="37.42578125" style="44" customWidth="1"/>
    <col min="12798" max="12798" width="12.28515625" style="44" bestFit="1" customWidth="1"/>
    <col min="12799" max="12799" width="7.140625" style="44" bestFit="1" customWidth="1"/>
    <col min="12800" max="12800" width="1.7109375" style="44" customWidth="1"/>
    <col min="12801" max="12801" width="12.28515625" style="44" bestFit="1" customWidth="1"/>
    <col min="12802" max="12802" width="7.140625" style="44" bestFit="1" customWidth="1"/>
    <col min="12803" max="12803" width="14.5703125" style="44" customWidth="1"/>
    <col min="12804" max="13052" width="11.42578125" style="44"/>
    <col min="13053" max="13053" width="37.42578125" style="44" customWidth="1"/>
    <col min="13054" max="13054" width="12.28515625" style="44" bestFit="1" customWidth="1"/>
    <col min="13055" max="13055" width="7.140625" style="44" bestFit="1" customWidth="1"/>
    <col min="13056" max="13056" width="1.7109375" style="44" customWidth="1"/>
    <col min="13057" max="13057" width="12.28515625" style="44" bestFit="1" customWidth="1"/>
    <col min="13058" max="13058" width="7.140625" style="44" bestFit="1" customWidth="1"/>
    <col min="13059" max="13059" width="14.5703125" style="44" customWidth="1"/>
    <col min="13060" max="13308" width="11.42578125" style="44"/>
    <col min="13309" max="13309" width="37.42578125" style="44" customWidth="1"/>
    <col min="13310" max="13310" width="12.28515625" style="44" bestFit="1" customWidth="1"/>
    <col min="13311" max="13311" width="7.140625" style="44" bestFit="1" customWidth="1"/>
    <col min="13312" max="13312" width="1.7109375" style="44" customWidth="1"/>
    <col min="13313" max="13313" width="12.28515625" style="44" bestFit="1" customWidth="1"/>
    <col min="13314" max="13314" width="7.140625" style="44" bestFit="1" customWidth="1"/>
    <col min="13315" max="13315" width="14.5703125" style="44" customWidth="1"/>
    <col min="13316" max="13564" width="11.42578125" style="44"/>
    <col min="13565" max="13565" width="37.42578125" style="44" customWidth="1"/>
    <col min="13566" max="13566" width="12.28515625" style="44" bestFit="1" customWidth="1"/>
    <col min="13567" max="13567" width="7.140625" style="44" bestFit="1" customWidth="1"/>
    <col min="13568" max="13568" width="1.7109375" style="44" customWidth="1"/>
    <col min="13569" max="13569" width="12.28515625" style="44" bestFit="1" customWidth="1"/>
    <col min="13570" max="13570" width="7.140625" style="44" bestFit="1" customWidth="1"/>
    <col min="13571" max="13571" width="14.5703125" style="44" customWidth="1"/>
    <col min="13572" max="13820" width="11.42578125" style="44"/>
    <col min="13821" max="13821" width="37.42578125" style="44" customWidth="1"/>
    <col min="13822" max="13822" width="12.28515625" style="44" bestFit="1" customWidth="1"/>
    <col min="13823" max="13823" width="7.140625" style="44" bestFit="1" customWidth="1"/>
    <col min="13824" max="13824" width="1.7109375" style="44" customWidth="1"/>
    <col min="13825" max="13825" width="12.28515625" style="44" bestFit="1" customWidth="1"/>
    <col min="13826" max="13826" width="7.140625" style="44" bestFit="1" customWidth="1"/>
    <col min="13827" max="13827" width="14.5703125" style="44" customWidth="1"/>
    <col min="13828" max="14076" width="11.42578125" style="44"/>
    <col min="14077" max="14077" width="37.42578125" style="44" customWidth="1"/>
    <col min="14078" max="14078" width="12.28515625" style="44" bestFit="1" customWidth="1"/>
    <col min="14079" max="14079" width="7.140625" style="44" bestFit="1" customWidth="1"/>
    <col min="14080" max="14080" width="1.7109375" style="44" customWidth="1"/>
    <col min="14081" max="14081" width="12.28515625" style="44" bestFit="1" customWidth="1"/>
    <col min="14082" max="14082" width="7.140625" style="44" bestFit="1" customWidth="1"/>
    <col min="14083" max="14083" width="14.5703125" style="44" customWidth="1"/>
    <col min="14084" max="14332" width="11.42578125" style="44"/>
    <col min="14333" max="14333" width="37.42578125" style="44" customWidth="1"/>
    <col min="14334" max="14334" width="12.28515625" style="44" bestFit="1" customWidth="1"/>
    <col min="14335" max="14335" width="7.140625" style="44" bestFit="1" customWidth="1"/>
    <col min="14336" max="14336" width="1.7109375" style="44" customWidth="1"/>
    <col min="14337" max="14337" width="12.28515625" style="44" bestFit="1" customWidth="1"/>
    <col min="14338" max="14338" width="7.140625" style="44" bestFit="1" customWidth="1"/>
    <col min="14339" max="14339" width="14.5703125" style="44" customWidth="1"/>
    <col min="14340" max="14588" width="11.42578125" style="44"/>
    <col min="14589" max="14589" width="37.42578125" style="44" customWidth="1"/>
    <col min="14590" max="14590" width="12.28515625" style="44" bestFit="1" customWidth="1"/>
    <col min="14591" max="14591" width="7.140625" style="44" bestFit="1" customWidth="1"/>
    <col min="14592" max="14592" width="1.7109375" style="44" customWidth="1"/>
    <col min="14593" max="14593" width="12.28515625" style="44" bestFit="1" customWidth="1"/>
    <col min="14594" max="14594" width="7.140625" style="44" bestFit="1" customWidth="1"/>
    <col min="14595" max="14595" width="14.5703125" style="44" customWidth="1"/>
    <col min="14596" max="14844" width="11.42578125" style="44"/>
    <col min="14845" max="14845" width="37.42578125" style="44" customWidth="1"/>
    <col min="14846" max="14846" width="12.28515625" style="44" bestFit="1" customWidth="1"/>
    <col min="14847" max="14847" width="7.140625" style="44" bestFit="1" customWidth="1"/>
    <col min="14848" max="14848" width="1.7109375" style="44" customWidth="1"/>
    <col min="14849" max="14849" width="12.28515625" style="44" bestFit="1" customWidth="1"/>
    <col min="14850" max="14850" width="7.140625" style="44" bestFit="1" customWidth="1"/>
    <col min="14851" max="14851" width="14.5703125" style="44" customWidth="1"/>
    <col min="14852" max="15100" width="11.42578125" style="44"/>
    <col min="15101" max="15101" width="37.42578125" style="44" customWidth="1"/>
    <col min="15102" max="15102" width="12.28515625" style="44" bestFit="1" customWidth="1"/>
    <col min="15103" max="15103" width="7.140625" style="44" bestFit="1" customWidth="1"/>
    <col min="15104" max="15104" width="1.7109375" style="44" customWidth="1"/>
    <col min="15105" max="15105" width="12.28515625" style="44" bestFit="1" customWidth="1"/>
    <col min="15106" max="15106" width="7.140625" style="44" bestFit="1" customWidth="1"/>
    <col min="15107" max="15107" width="14.5703125" style="44" customWidth="1"/>
    <col min="15108" max="15356" width="11.42578125" style="44"/>
    <col min="15357" max="15357" width="37.42578125" style="44" customWidth="1"/>
    <col min="15358" max="15358" width="12.28515625" style="44" bestFit="1" customWidth="1"/>
    <col min="15359" max="15359" width="7.140625" style="44" bestFit="1" customWidth="1"/>
    <col min="15360" max="15360" width="1.7109375" style="44" customWidth="1"/>
    <col min="15361" max="15361" width="12.28515625" style="44" bestFit="1" customWidth="1"/>
    <col min="15362" max="15362" width="7.140625" style="44" bestFit="1" customWidth="1"/>
    <col min="15363" max="15363" width="14.5703125" style="44" customWidth="1"/>
    <col min="15364" max="15612" width="11.42578125" style="44"/>
    <col min="15613" max="15613" width="37.42578125" style="44" customWidth="1"/>
    <col min="15614" max="15614" width="12.28515625" style="44" bestFit="1" customWidth="1"/>
    <col min="15615" max="15615" width="7.140625" style="44" bestFit="1" customWidth="1"/>
    <col min="15616" max="15616" width="1.7109375" style="44" customWidth="1"/>
    <col min="15617" max="15617" width="12.28515625" style="44" bestFit="1" customWidth="1"/>
    <col min="15618" max="15618" width="7.140625" style="44" bestFit="1" customWidth="1"/>
    <col min="15619" max="15619" width="14.5703125" style="44" customWidth="1"/>
    <col min="15620" max="15868" width="11.42578125" style="44"/>
    <col min="15869" max="15869" width="37.42578125" style="44" customWidth="1"/>
    <col min="15870" max="15870" width="12.28515625" style="44" bestFit="1" customWidth="1"/>
    <col min="15871" max="15871" width="7.140625" style="44" bestFit="1" customWidth="1"/>
    <col min="15872" max="15872" width="1.7109375" style="44" customWidth="1"/>
    <col min="15873" max="15873" width="12.28515625" style="44" bestFit="1" customWidth="1"/>
    <col min="15874" max="15874" width="7.140625" style="44" bestFit="1" customWidth="1"/>
    <col min="15875" max="15875" width="14.5703125" style="44" customWidth="1"/>
    <col min="15876" max="16124" width="11.42578125" style="44"/>
    <col min="16125" max="16125" width="37.42578125" style="44" customWidth="1"/>
    <col min="16126" max="16126" width="12.28515625" style="44" bestFit="1" customWidth="1"/>
    <col min="16127" max="16127" width="7.140625" style="44" bestFit="1" customWidth="1"/>
    <col min="16128" max="16128" width="1.7109375" style="44" customWidth="1"/>
    <col min="16129" max="16129" width="12.28515625" style="44" bestFit="1" customWidth="1"/>
    <col min="16130" max="16130" width="7.140625" style="44" bestFit="1" customWidth="1"/>
    <col min="16131" max="16131" width="14.5703125" style="44" customWidth="1"/>
    <col min="16132" max="16384" width="11.42578125" style="44"/>
  </cols>
  <sheetData>
    <row r="1" spans="1:14" s="66" customFormat="1" ht="39.950000000000003" customHeight="1" x14ac:dyDescent="0.25">
      <c r="A1" s="82" t="s">
        <v>0</v>
      </c>
      <c r="B1" s="83" t="s">
        <v>1</v>
      </c>
      <c r="C1" s="84" t="s">
        <v>2</v>
      </c>
      <c r="D1" s="84" t="s">
        <v>147</v>
      </c>
      <c r="E1" s="105" t="s">
        <v>211</v>
      </c>
      <c r="F1" s="85"/>
      <c r="G1" s="43"/>
      <c r="H1" s="85" t="s">
        <v>195</v>
      </c>
      <c r="I1" s="105" t="s">
        <v>180</v>
      </c>
      <c r="J1" s="105" t="s">
        <v>181</v>
      </c>
      <c r="K1" s="105" t="s">
        <v>182</v>
      </c>
      <c r="L1" s="105" t="s">
        <v>183</v>
      </c>
      <c r="M1" s="105" t="s">
        <v>213</v>
      </c>
      <c r="N1" s="86"/>
    </row>
    <row r="2" spans="1:14" ht="39.950000000000003" customHeight="1" x14ac:dyDescent="0.25">
      <c r="A2" s="123" t="s">
        <v>7</v>
      </c>
      <c r="B2" s="45" t="s">
        <v>16</v>
      </c>
      <c r="C2" s="45" t="s">
        <v>17</v>
      </c>
      <c r="D2" s="45" t="s">
        <v>18</v>
      </c>
      <c r="E2" s="67">
        <v>-1516175</v>
      </c>
      <c r="F2" s="46">
        <f>E2/E$56</f>
        <v>0.16386023557053472</v>
      </c>
      <c r="G2" s="46"/>
      <c r="H2" s="46">
        <f>(M2-E2)/E2</f>
        <v>-9.7469625867726353E-2</v>
      </c>
      <c r="I2" s="67">
        <v>-306052.32999999996</v>
      </c>
      <c r="J2" s="67">
        <v>-366382.57999999996</v>
      </c>
      <c r="K2" s="67">
        <v>-279642.45</v>
      </c>
      <c r="L2" s="67">
        <v>-416316.63000000006</v>
      </c>
      <c r="M2" s="72">
        <f>SUM(I2:L2)</f>
        <v>-1368393.99</v>
      </c>
      <c r="N2" s="48">
        <f t="shared" ref="N2:N56" si="0">M2/M$56</f>
        <v>0.13625030540828276</v>
      </c>
    </row>
    <row r="3" spans="1:14" ht="39.950000000000003" customHeight="1" x14ac:dyDescent="0.25">
      <c r="A3" s="123"/>
      <c r="B3" s="45"/>
      <c r="C3" s="45" t="s">
        <v>26</v>
      </c>
      <c r="D3" s="45" t="s">
        <v>27</v>
      </c>
      <c r="E3" s="67">
        <v>-1614106</v>
      </c>
      <c r="F3" s="46">
        <f t="shared" ref="F3:F56" si="1">E3/E$56</f>
        <v>0.17444410400897886</v>
      </c>
      <c r="G3" s="46"/>
      <c r="H3" s="46">
        <f>(M3-E3)/E3</f>
        <v>0.28707801098564883</v>
      </c>
      <c r="I3" s="67">
        <v>-468052.69000000064</v>
      </c>
      <c r="J3" s="67">
        <v>-551878.78000000026</v>
      </c>
      <c r="K3" s="67">
        <v>-471495.03000000009</v>
      </c>
      <c r="L3" s="67">
        <v>-586053.8400000009</v>
      </c>
      <c r="M3" s="72">
        <f>SUM(I3:L3)</f>
        <v>-2077480.3400000017</v>
      </c>
      <c r="N3" s="48">
        <f t="shared" si="0"/>
        <v>0.20685367874547839</v>
      </c>
    </row>
    <row r="4" spans="1:14" ht="39.950000000000003" customHeight="1" x14ac:dyDescent="0.25">
      <c r="A4" s="123"/>
      <c r="B4" s="133" t="s">
        <v>184</v>
      </c>
      <c r="C4" s="133"/>
      <c r="D4" s="133"/>
      <c r="E4" s="68">
        <f>SUM(E2:E3)</f>
        <v>-3130281</v>
      </c>
      <c r="F4" s="51">
        <f t="shared" si="1"/>
        <v>0.33830433957951356</v>
      </c>
      <c r="G4" s="87"/>
      <c r="H4" s="51">
        <f t="shared" ref="H4:H56" si="2">(M4-E4)/E4</f>
        <v>0.10081948872960668</v>
      </c>
      <c r="I4" s="68">
        <f>SUM(I2:I3)</f>
        <v>-774105.0200000006</v>
      </c>
      <c r="J4" s="68">
        <f t="shared" ref="J4:L4" si="3">SUM(J2:J3)</f>
        <v>-918261.36000000022</v>
      </c>
      <c r="K4" s="68">
        <f t="shared" si="3"/>
        <v>-751137.4800000001</v>
      </c>
      <c r="L4" s="68">
        <f t="shared" si="3"/>
        <v>-1002370.4700000009</v>
      </c>
      <c r="M4" s="68">
        <f>SUM(M2:M3)</f>
        <v>-3445874.3300000019</v>
      </c>
      <c r="N4" s="52">
        <f t="shared" si="0"/>
        <v>0.34310398415376114</v>
      </c>
    </row>
    <row r="5" spans="1:14" ht="39.950000000000003" customHeight="1" x14ac:dyDescent="0.25">
      <c r="A5" s="123"/>
      <c r="B5" s="45" t="s">
        <v>8</v>
      </c>
      <c r="C5" s="45" t="s">
        <v>9</v>
      </c>
      <c r="D5" s="45" t="s">
        <v>10</v>
      </c>
      <c r="E5" s="67">
        <v>-921863</v>
      </c>
      <c r="F5" s="46">
        <f t="shared" si="1"/>
        <v>9.9630114164763195E-2</v>
      </c>
      <c r="G5" s="46"/>
      <c r="H5" s="46">
        <f t="shared" si="2"/>
        <v>5.4354443122242774E-2</v>
      </c>
      <c r="I5" s="67">
        <v>-231587.29000000018</v>
      </c>
      <c r="J5" s="67">
        <v>-235977.72000000032</v>
      </c>
      <c r="K5" s="67">
        <v>-236955.58</v>
      </c>
      <c r="L5" s="67">
        <v>-267449.75999999972</v>
      </c>
      <c r="M5" s="72">
        <f>SUM(I5:L5)</f>
        <v>-971970.35000000009</v>
      </c>
      <c r="N5" s="48">
        <f t="shared" si="0"/>
        <v>9.6778601779225523E-2</v>
      </c>
    </row>
    <row r="6" spans="1:14" ht="39.950000000000003" customHeight="1" x14ac:dyDescent="0.25">
      <c r="A6" s="123"/>
      <c r="B6" s="133" t="s">
        <v>185</v>
      </c>
      <c r="C6" s="133"/>
      <c r="D6" s="133"/>
      <c r="E6" s="68">
        <f>SUM(E5)</f>
        <v>-921863</v>
      </c>
      <c r="F6" s="51">
        <f t="shared" si="1"/>
        <v>9.9630114164763195E-2</v>
      </c>
      <c r="G6" s="87"/>
      <c r="H6" s="51">
        <f t="shared" si="2"/>
        <v>5.4354443122242774E-2</v>
      </c>
      <c r="I6" s="68">
        <f>SUM(I5)</f>
        <v>-231587.29000000018</v>
      </c>
      <c r="J6" s="68">
        <f t="shared" ref="J6:L6" si="4">SUM(J5)</f>
        <v>-235977.72000000032</v>
      </c>
      <c r="K6" s="68">
        <f t="shared" si="4"/>
        <v>-236955.58</v>
      </c>
      <c r="L6" s="68">
        <f t="shared" si="4"/>
        <v>-267449.75999999972</v>
      </c>
      <c r="M6" s="68">
        <f>SUM(M5)</f>
        <v>-971970.35000000009</v>
      </c>
      <c r="N6" s="52">
        <f t="shared" si="0"/>
        <v>9.6778601779225523E-2</v>
      </c>
    </row>
    <row r="7" spans="1:14" ht="39.950000000000003" customHeight="1" x14ac:dyDescent="0.25">
      <c r="A7" s="131" t="s">
        <v>196</v>
      </c>
      <c r="B7" s="132"/>
      <c r="C7" s="132"/>
      <c r="D7" s="88"/>
      <c r="E7" s="106">
        <f>E6+E4</f>
        <v>-4052144</v>
      </c>
      <c r="F7" s="89">
        <f t="shared" si="1"/>
        <v>0.43793445374427675</v>
      </c>
      <c r="G7" s="89"/>
      <c r="H7" s="89">
        <f t="shared" si="2"/>
        <v>9.0248688101903965E-2</v>
      </c>
      <c r="I7" s="106">
        <f>I6+I4</f>
        <v>-1005692.3100000008</v>
      </c>
      <c r="J7" s="106">
        <f t="shared" ref="J7:L7" si="5">J6+J4</f>
        <v>-1154239.0800000005</v>
      </c>
      <c r="K7" s="106">
        <f t="shared" si="5"/>
        <v>-988093.06</v>
      </c>
      <c r="L7" s="106">
        <f t="shared" si="5"/>
        <v>-1269820.2300000007</v>
      </c>
      <c r="M7" s="106">
        <f>M4+M6</f>
        <v>-4417844.6800000016</v>
      </c>
      <c r="N7" s="90">
        <f t="shared" si="0"/>
        <v>0.43988258593298663</v>
      </c>
    </row>
    <row r="8" spans="1:14" ht="39.950000000000003" customHeight="1" x14ac:dyDescent="0.25">
      <c r="A8" s="91" t="s">
        <v>3</v>
      </c>
      <c r="B8" s="45" t="s">
        <v>32</v>
      </c>
      <c r="C8" s="45" t="s">
        <v>47</v>
      </c>
      <c r="D8" s="45" t="s">
        <v>48</v>
      </c>
      <c r="E8" s="67">
        <v>-52722</v>
      </c>
      <c r="F8" s="46">
        <f t="shared" si="1"/>
        <v>5.697917021286943E-3</v>
      </c>
      <c r="G8" s="46"/>
      <c r="H8" s="46">
        <f t="shared" si="2"/>
        <v>0.42042714616289178</v>
      </c>
      <c r="I8" s="67">
        <v>-10777</v>
      </c>
      <c r="J8" s="67">
        <v>-17689.030000000002</v>
      </c>
      <c r="K8" s="67">
        <v>-12958.14</v>
      </c>
      <c r="L8" s="67">
        <v>-33463.589999999989</v>
      </c>
      <c r="M8" s="72">
        <f>SUM(I8:L8)</f>
        <v>-74887.75999999998</v>
      </c>
      <c r="N8" s="48">
        <f t="shared" si="0"/>
        <v>7.4565368204680431E-3</v>
      </c>
    </row>
    <row r="9" spans="1:14" ht="39.950000000000003" customHeight="1" x14ac:dyDescent="0.25">
      <c r="A9" s="92"/>
      <c r="B9" s="45"/>
      <c r="C9" s="45" t="s">
        <v>75</v>
      </c>
      <c r="D9" s="45" t="s">
        <v>76</v>
      </c>
      <c r="E9" s="67">
        <v>-10799</v>
      </c>
      <c r="F9" s="46">
        <f t="shared" si="1"/>
        <v>1.1670992358574731E-3</v>
      </c>
      <c r="G9" s="46"/>
      <c r="H9" s="46">
        <f t="shared" si="2"/>
        <v>-0.6788573016020002</v>
      </c>
      <c r="I9" s="67">
        <v>-243.32000000000002</v>
      </c>
      <c r="J9" s="67">
        <v>-1140.71</v>
      </c>
      <c r="K9" s="67">
        <v>-1203.92</v>
      </c>
      <c r="L9" s="67">
        <v>-880.07</v>
      </c>
      <c r="M9" s="72">
        <f t="shared" ref="M9:M12" si="6">SUM(I9:L9)</f>
        <v>-3468.02</v>
      </c>
      <c r="N9" s="48">
        <f t="shared" si="0"/>
        <v>3.4530901744316548E-4</v>
      </c>
    </row>
    <row r="10" spans="1:14" ht="39.950000000000003" customHeight="1" x14ac:dyDescent="0.25">
      <c r="A10" s="92"/>
      <c r="B10" s="45"/>
      <c r="C10" s="45" t="s">
        <v>80</v>
      </c>
      <c r="D10" s="45" t="s">
        <v>81</v>
      </c>
      <c r="E10" s="67">
        <v>-4597</v>
      </c>
      <c r="F10" s="46">
        <f t="shared" si="1"/>
        <v>4.9681963026546939E-4</v>
      </c>
      <c r="G10" s="46"/>
      <c r="H10" s="46">
        <f t="shared" si="2"/>
        <v>0.1158690450293669</v>
      </c>
      <c r="I10" s="67">
        <v>-925.11</v>
      </c>
      <c r="J10" s="67">
        <v>-925.11</v>
      </c>
      <c r="K10" s="67">
        <v>-2200.11</v>
      </c>
      <c r="L10" s="67">
        <v>-1079.3200000000002</v>
      </c>
      <c r="M10" s="72">
        <f t="shared" si="6"/>
        <v>-5129.6499999999996</v>
      </c>
      <c r="N10" s="48">
        <f t="shared" si="0"/>
        <v>5.1075668575363857E-4</v>
      </c>
    </row>
    <row r="11" spans="1:14" ht="39.950000000000003" customHeight="1" x14ac:dyDescent="0.25">
      <c r="A11" s="92"/>
      <c r="B11" s="45"/>
      <c r="C11" s="45" t="s">
        <v>197</v>
      </c>
      <c r="D11" s="45" t="s">
        <v>198</v>
      </c>
      <c r="E11" s="67">
        <v>-1380</v>
      </c>
      <c r="F11" s="46">
        <f t="shared" si="1"/>
        <v>1.4914315635552487E-4</v>
      </c>
      <c r="G11" s="46"/>
      <c r="H11" s="46">
        <f t="shared" si="2"/>
        <v>-1</v>
      </c>
      <c r="I11" s="67">
        <v>0</v>
      </c>
      <c r="J11" s="67">
        <v>0</v>
      </c>
      <c r="K11" s="67">
        <v>0</v>
      </c>
      <c r="L11" s="67">
        <v>0</v>
      </c>
      <c r="M11" s="72">
        <f t="shared" si="6"/>
        <v>0</v>
      </c>
      <c r="N11" s="48">
        <f t="shared" si="0"/>
        <v>0</v>
      </c>
    </row>
    <row r="12" spans="1:14" ht="39.950000000000003" customHeight="1" x14ac:dyDescent="0.25">
      <c r="A12" s="92"/>
      <c r="B12" s="45"/>
      <c r="C12" s="45" t="s">
        <v>33</v>
      </c>
      <c r="D12" s="45" t="s">
        <v>34</v>
      </c>
      <c r="E12" s="67">
        <v>-355600</v>
      </c>
      <c r="F12" s="46">
        <f t="shared" si="1"/>
        <v>3.8431381449293221E-2</v>
      </c>
      <c r="G12" s="46"/>
      <c r="H12" s="46">
        <f t="shared" si="2"/>
        <v>0.10134715973003305</v>
      </c>
      <c r="I12" s="67">
        <v>-99975.640000000029</v>
      </c>
      <c r="J12" s="67">
        <v>-58815.969999999958</v>
      </c>
      <c r="K12" s="67">
        <v>-120245.38999999962</v>
      </c>
      <c r="L12" s="67">
        <v>-112602.05000000018</v>
      </c>
      <c r="M12" s="72">
        <f t="shared" si="6"/>
        <v>-391639.04999999976</v>
      </c>
      <c r="N12" s="48">
        <f t="shared" si="0"/>
        <v>3.8995304394978884E-2</v>
      </c>
    </row>
    <row r="13" spans="1:14" ht="39.950000000000003" customHeight="1" x14ac:dyDescent="0.25">
      <c r="A13" s="92"/>
      <c r="B13" s="133" t="s">
        <v>186</v>
      </c>
      <c r="C13" s="133"/>
      <c r="D13" s="133"/>
      <c r="E13" s="68">
        <f>SUM(E8:E12)</f>
        <v>-425098</v>
      </c>
      <c r="F13" s="51">
        <f t="shared" si="1"/>
        <v>4.594236049305863E-2</v>
      </c>
      <c r="G13" s="87"/>
      <c r="H13" s="51">
        <f t="shared" si="2"/>
        <v>0.11768222856847067</v>
      </c>
      <c r="I13" s="68">
        <f>SUM(I8:I12)</f>
        <v>-111921.07000000004</v>
      </c>
      <c r="J13" s="68">
        <f>SUM(J8:J12)</f>
        <v>-78570.819999999963</v>
      </c>
      <c r="K13" s="68">
        <f>SUM(K8:K12)</f>
        <v>-136607.55999999962</v>
      </c>
      <c r="L13" s="68">
        <f>SUM(L8:L12)</f>
        <v>-148025.03000000017</v>
      </c>
      <c r="M13" s="68">
        <f>SUM(M8:M12)</f>
        <v>-475124.47999999975</v>
      </c>
      <c r="N13" s="52">
        <f t="shared" si="0"/>
        <v>4.7307906918643734E-2</v>
      </c>
    </row>
    <row r="14" spans="1:14" ht="39.950000000000003" customHeight="1" x14ac:dyDescent="0.25">
      <c r="A14" s="92"/>
      <c r="B14" s="45" t="s">
        <v>64</v>
      </c>
      <c r="C14" s="45" t="s">
        <v>65</v>
      </c>
      <c r="D14" s="45" t="s">
        <v>66</v>
      </c>
      <c r="E14" s="67">
        <v>-13454</v>
      </c>
      <c r="F14" s="46">
        <f t="shared" si="1"/>
        <v>1.4540376997153851E-3</v>
      </c>
      <c r="G14" s="46"/>
      <c r="H14" s="46">
        <f t="shared" si="2"/>
        <v>0.69736583915564154</v>
      </c>
      <c r="I14" s="67">
        <v>-5042.09</v>
      </c>
      <c r="J14" s="67">
        <v>-11404.95</v>
      </c>
      <c r="K14" s="67">
        <v>-1664.4400000000003</v>
      </c>
      <c r="L14" s="67">
        <v>-4724.8799999999992</v>
      </c>
      <c r="M14" s="72">
        <f>SUM(I14:L14)</f>
        <v>-22836.36</v>
      </c>
      <c r="N14" s="48">
        <f t="shared" si="0"/>
        <v>2.2738049473700864E-3</v>
      </c>
    </row>
    <row r="15" spans="1:14" ht="39.950000000000003" customHeight="1" x14ac:dyDescent="0.25">
      <c r="A15" s="92"/>
      <c r="B15" s="133" t="s">
        <v>187</v>
      </c>
      <c r="C15" s="133"/>
      <c r="D15" s="133"/>
      <c r="E15" s="68">
        <f>SUM(E14)</f>
        <v>-13454</v>
      </c>
      <c r="F15" s="51">
        <f t="shared" si="1"/>
        <v>1.4540376997153851E-3</v>
      </c>
      <c r="G15" s="87"/>
      <c r="H15" s="51">
        <f t="shared" si="2"/>
        <v>0.69736583915564154</v>
      </c>
      <c r="I15" s="68">
        <f>SUM(I14)</f>
        <v>-5042.09</v>
      </c>
      <c r="J15" s="68">
        <f t="shared" ref="J15:L15" si="7">SUM(J14)</f>
        <v>-11404.95</v>
      </c>
      <c r="K15" s="68">
        <f t="shared" si="7"/>
        <v>-1664.4400000000003</v>
      </c>
      <c r="L15" s="68">
        <f t="shared" si="7"/>
        <v>-4724.8799999999992</v>
      </c>
      <c r="M15" s="68">
        <f>SUM(M14)</f>
        <v>-22836.36</v>
      </c>
      <c r="N15" s="52">
        <f t="shared" si="0"/>
        <v>2.2738049473700864E-3</v>
      </c>
    </row>
    <row r="16" spans="1:14" ht="39.950000000000003" customHeight="1" x14ac:dyDescent="0.25">
      <c r="A16" s="92"/>
      <c r="B16" s="45" t="s">
        <v>4</v>
      </c>
      <c r="C16" s="45" t="s">
        <v>24</v>
      </c>
      <c r="D16" s="45" t="s">
        <v>25</v>
      </c>
      <c r="E16" s="67">
        <v>-410899</v>
      </c>
      <c r="F16" s="46">
        <f t="shared" si="1"/>
        <v>4.4407807103861455E-2</v>
      </c>
      <c r="G16" s="46"/>
      <c r="H16" s="46">
        <f t="shared" si="2"/>
        <v>0.43216736959690688</v>
      </c>
      <c r="I16" s="67">
        <v>-108714.52000000002</v>
      </c>
      <c r="J16" s="67">
        <v>-123323.29999999987</v>
      </c>
      <c r="K16" s="67">
        <v>-121268.5199999998</v>
      </c>
      <c r="L16" s="67">
        <v>-235169.79999999978</v>
      </c>
      <c r="M16" s="72">
        <f>SUM(I16:L16)</f>
        <v>-588476.13999999943</v>
      </c>
      <c r="N16" s="48">
        <f t="shared" si="0"/>
        <v>5.859427503075141E-2</v>
      </c>
    </row>
    <row r="17" spans="1:14" ht="39.950000000000003" customHeight="1" x14ac:dyDescent="0.25">
      <c r="A17" s="92"/>
      <c r="B17" s="45"/>
      <c r="C17" s="45" t="s">
        <v>99</v>
      </c>
      <c r="D17" s="45" t="s">
        <v>100</v>
      </c>
      <c r="E17" s="67">
        <v>-1138</v>
      </c>
      <c r="F17" s="46">
        <f t="shared" si="1"/>
        <v>1.2298906661781689E-4</v>
      </c>
      <c r="G17" s="46"/>
      <c r="H17" s="46">
        <f t="shared" si="2"/>
        <v>6.0753866432337427</v>
      </c>
      <c r="I17" s="67">
        <v>-1375.83</v>
      </c>
      <c r="J17" s="67">
        <v>-4723.09</v>
      </c>
      <c r="K17" s="67">
        <v>-1600.48</v>
      </c>
      <c r="L17" s="67">
        <v>-352.38999999999959</v>
      </c>
      <c r="M17" s="72">
        <f t="shared" ref="M17:M33" si="8">SUM(I17:L17)</f>
        <v>-8051.7899999999991</v>
      </c>
      <c r="N17" s="48">
        <f t="shared" si="0"/>
        <v>8.0171270452843559E-4</v>
      </c>
    </row>
    <row r="18" spans="1:14" ht="39.950000000000003" customHeight="1" x14ac:dyDescent="0.25">
      <c r="A18" s="92"/>
      <c r="B18" s="45"/>
      <c r="C18" s="45" t="s">
        <v>112</v>
      </c>
      <c r="D18" s="45" t="s">
        <v>113</v>
      </c>
      <c r="E18" s="67">
        <v>-142964</v>
      </c>
      <c r="F18" s="46">
        <f t="shared" si="1"/>
        <v>1.5450798699428447E-2</v>
      </c>
      <c r="G18" s="46"/>
      <c r="H18" s="46">
        <f t="shared" si="2"/>
        <v>-0.1842561064323886</v>
      </c>
      <c r="I18" s="67"/>
      <c r="J18" s="67">
        <v>-31229.23</v>
      </c>
      <c r="K18" s="67">
        <v>-41430.31</v>
      </c>
      <c r="L18" s="67">
        <v>-43962.47</v>
      </c>
      <c r="M18" s="72">
        <f t="shared" si="8"/>
        <v>-116622.01</v>
      </c>
      <c r="N18" s="48">
        <f t="shared" si="0"/>
        <v>1.1611995226482839E-2</v>
      </c>
    </row>
    <row r="19" spans="1:14" ht="39.950000000000003" customHeight="1" x14ac:dyDescent="0.25">
      <c r="A19" s="92"/>
      <c r="B19" s="45"/>
      <c r="C19" s="45" t="s">
        <v>35</v>
      </c>
      <c r="D19" s="45" t="s">
        <v>36</v>
      </c>
      <c r="E19" s="67">
        <v>-14956</v>
      </c>
      <c r="F19" s="46">
        <f t="shared" si="1"/>
        <v>1.6163659756907463E-3</v>
      </c>
      <c r="G19" s="46"/>
      <c r="H19" s="46">
        <f t="shared" si="2"/>
        <v>0.13533230810377098</v>
      </c>
      <c r="I19" s="67"/>
      <c r="J19" s="67">
        <v>-2641.2</v>
      </c>
      <c r="K19" s="67">
        <v>-290.12</v>
      </c>
      <c r="L19" s="67">
        <v>-14048.710000000001</v>
      </c>
      <c r="M19" s="72">
        <f t="shared" si="8"/>
        <v>-16980.03</v>
      </c>
      <c r="N19" s="48">
        <f t="shared" si="0"/>
        <v>1.6906930973453072E-3</v>
      </c>
    </row>
    <row r="20" spans="1:14" ht="39.950000000000003" customHeight="1" x14ac:dyDescent="0.25">
      <c r="A20" s="92"/>
      <c r="B20" s="45"/>
      <c r="C20" s="45" t="s">
        <v>71</v>
      </c>
      <c r="D20" s="45" t="s">
        <v>72</v>
      </c>
      <c r="E20" s="67">
        <v>-9264</v>
      </c>
      <c r="F20" s="46">
        <f t="shared" si="1"/>
        <v>1.0012044930996973E-3</v>
      </c>
      <c r="G20" s="46"/>
      <c r="H20" s="46">
        <f t="shared" si="2"/>
        <v>0.76122949050086341</v>
      </c>
      <c r="I20" s="67">
        <v>-1760.7499999999998</v>
      </c>
      <c r="J20" s="67">
        <v>-2549.6100000000006</v>
      </c>
      <c r="K20" s="67">
        <v>-1944.9199999999998</v>
      </c>
      <c r="L20" s="67">
        <v>-10060.749999999998</v>
      </c>
      <c r="M20" s="72">
        <f t="shared" si="8"/>
        <v>-16316.029999999999</v>
      </c>
      <c r="N20" s="48">
        <f t="shared" si="0"/>
        <v>1.6245789493351281E-3</v>
      </c>
    </row>
    <row r="21" spans="1:14" ht="39.950000000000003" customHeight="1" x14ac:dyDescent="0.25">
      <c r="A21" s="92"/>
      <c r="B21" s="45"/>
      <c r="C21" s="45" t="s">
        <v>60</v>
      </c>
      <c r="D21" s="45" t="s">
        <v>61</v>
      </c>
      <c r="E21" s="67">
        <v>-23492</v>
      </c>
      <c r="F21" s="46">
        <f t="shared" si="1"/>
        <v>2.5388920500753549E-3</v>
      </c>
      <c r="G21" s="46"/>
      <c r="H21" s="46">
        <f t="shared" si="2"/>
        <v>-0.39861229354673927</v>
      </c>
      <c r="I21" s="67">
        <v>-6265.6399999999994</v>
      </c>
      <c r="J21" s="67">
        <v>-4243.5600000000004</v>
      </c>
      <c r="K21" s="67">
        <v>-347.67999999999995</v>
      </c>
      <c r="L21" s="67">
        <v>-3270.9200000000005</v>
      </c>
      <c r="M21" s="72">
        <f t="shared" si="8"/>
        <v>-14127.800000000001</v>
      </c>
      <c r="N21" s="48">
        <f t="shared" si="0"/>
        <v>1.4066979823165822E-3</v>
      </c>
    </row>
    <row r="22" spans="1:14" ht="39.950000000000003" customHeight="1" x14ac:dyDescent="0.25">
      <c r="A22" s="92"/>
      <c r="B22" s="45"/>
      <c r="C22" s="45" t="s">
        <v>11</v>
      </c>
      <c r="D22" s="45" t="s">
        <v>12</v>
      </c>
      <c r="E22" s="67">
        <v>-74244</v>
      </c>
      <c r="F22" s="46">
        <f t="shared" si="1"/>
        <v>8.0239018119272372E-3</v>
      </c>
      <c r="G22" s="46"/>
      <c r="H22" s="46">
        <f t="shared" si="2"/>
        <v>-0.21514506222725063</v>
      </c>
      <c r="I22" s="67">
        <v>-7150.9100000000053</v>
      </c>
      <c r="J22" s="67">
        <v>-12001.49</v>
      </c>
      <c r="K22" s="67">
        <v>-9344.5499999999975</v>
      </c>
      <c r="L22" s="67">
        <v>-29773.82</v>
      </c>
      <c r="M22" s="72">
        <f t="shared" si="8"/>
        <v>-58270.770000000004</v>
      </c>
      <c r="N22" s="48">
        <f t="shared" si="0"/>
        <v>5.8019914344083039E-3</v>
      </c>
    </row>
    <row r="23" spans="1:14" ht="39.950000000000003" customHeight="1" x14ac:dyDescent="0.25">
      <c r="A23" s="92"/>
      <c r="B23" s="45"/>
      <c r="C23" s="45" t="s">
        <v>37</v>
      </c>
      <c r="D23" s="45" t="s">
        <v>38</v>
      </c>
      <c r="E23" s="67">
        <v>-66342</v>
      </c>
      <c r="F23" s="46">
        <f t="shared" si="1"/>
        <v>7.1698951296653842E-3</v>
      </c>
      <c r="G23" s="46"/>
      <c r="H23" s="46">
        <f t="shared" si="2"/>
        <v>-0.32592686382683655</v>
      </c>
      <c r="I23" s="67"/>
      <c r="J23" s="67">
        <v>-126</v>
      </c>
      <c r="K23" s="67">
        <v>-66.489999999999995</v>
      </c>
      <c r="L23" s="67">
        <v>-44526.87000000001</v>
      </c>
      <c r="M23" s="72">
        <f t="shared" si="8"/>
        <v>-44719.360000000008</v>
      </c>
      <c r="N23" s="48">
        <f t="shared" si="0"/>
        <v>4.4526843162055576E-3</v>
      </c>
    </row>
    <row r="24" spans="1:14" ht="39.950000000000003" customHeight="1" x14ac:dyDescent="0.25">
      <c r="A24" s="92"/>
      <c r="B24" s="45"/>
      <c r="C24" s="45" t="s">
        <v>39</v>
      </c>
      <c r="D24" s="45" t="s">
        <v>40</v>
      </c>
      <c r="E24" s="67">
        <v>-28978</v>
      </c>
      <c r="F24" s="46">
        <f t="shared" si="1"/>
        <v>3.1317901339640575E-3</v>
      </c>
      <c r="G24" s="46"/>
      <c r="H24" s="46">
        <f t="shared" si="2"/>
        <v>8.9483056111532913E-2</v>
      </c>
      <c r="I24" s="67">
        <v>-2049.2399999999998</v>
      </c>
      <c r="J24" s="67">
        <v>-2324.29</v>
      </c>
      <c r="K24" s="67">
        <v>-11176.49</v>
      </c>
      <c r="L24" s="67">
        <v>-16021.019999999999</v>
      </c>
      <c r="M24" s="72">
        <f t="shared" si="8"/>
        <v>-31571.040000000001</v>
      </c>
      <c r="N24" s="48">
        <f t="shared" si="0"/>
        <v>3.1435126677639906E-3</v>
      </c>
    </row>
    <row r="25" spans="1:14" ht="39.950000000000003" customHeight="1" x14ac:dyDescent="0.25">
      <c r="A25" s="92"/>
      <c r="B25" s="45"/>
      <c r="C25" s="45" t="s">
        <v>58</v>
      </c>
      <c r="D25" s="45" t="s">
        <v>59</v>
      </c>
      <c r="E25" s="67">
        <v>-28220</v>
      </c>
      <c r="F25" s="46">
        <f t="shared" si="1"/>
        <v>3.0498694727195013E-3</v>
      </c>
      <c r="G25" s="46"/>
      <c r="H25" s="46">
        <f t="shared" si="2"/>
        <v>-0.76197271438695957</v>
      </c>
      <c r="I25" s="67">
        <v>-65</v>
      </c>
      <c r="J25" s="67">
        <v>-922.46999999999991</v>
      </c>
      <c r="K25" s="67">
        <v>-2034.09</v>
      </c>
      <c r="L25" s="67">
        <v>-3695.57</v>
      </c>
      <c r="M25" s="72">
        <f t="shared" si="8"/>
        <v>-6717.13</v>
      </c>
      <c r="N25" s="48">
        <f t="shared" si="0"/>
        <v>6.6882127563797501E-4</v>
      </c>
    </row>
    <row r="26" spans="1:14" ht="39.950000000000003" customHeight="1" x14ac:dyDescent="0.25">
      <c r="A26" s="92"/>
      <c r="B26" s="45"/>
      <c r="C26" s="45" t="s">
        <v>22</v>
      </c>
      <c r="D26" s="45" t="s">
        <v>23</v>
      </c>
      <c r="E26" s="67">
        <v>-9552</v>
      </c>
      <c r="F26" s="46">
        <f t="shared" si="1"/>
        <v>1.0323300213825894E-3</v>
      </c>
      <c r="G26" s="46"/>
      <c r="H26" s="46">
        <f t="shared" si="2"/>
        <v>0.73016122278056728</v>
      </c>
      <c r="I26" s="67">
        <v>-2539.2800000000029</v>
      </c>
      <c r="J26" s="67">
        <v>-2772.5899999999933</v>
      </c>
      <c r="K26" s="67">
        <v>-3926.6999999999907</v>
      </c>
      <c r="L26" s="67">
        <v>-7287.9299999999921</v>
      </c>
      <c r="M26" s="72">
        <f t="shared" si="8"/>
        <v>-16526.499999999978</v>
      </c>
      <c r="N26" s="48">
        <f t="shared" si="0"/>
        <v>1.6455353420033526E-3</v>
      </c>
    </row>
    <row r="27" spans="1:14" ht="39.950000000000003" customHeight="1" x14ac:dyDescent="0.25">
      <c r="A27" s="92"/>
      <c r="B27" s="45"/>
      <c r="C27" s="45" t="s">
        <v>62</v>
      </c>
      <c r="D27" s="45" t="s">
        <v>63</v>
      </c>
      <c r="E27" s="67">
        <v>-6927</v>
      </c>
      <c r="F27" s="46">
        <f t="shared" si="1"/>
        <v>7.486338000541454E-4</v>
      </c>
      <c r="G27" s="46"/>
      <c r="H27" s="46">
        <f t="shared" si="2"/>
        <v>-4.9286848563591723E-2</v>
      </c>
      <c r="I27" s="67">
        <v>-4762.75</v>
      </c>
      <c r="J27" s="67">
        <v>-275.44</v>
      </c>
      <c r="K27" s="67">
        <v>-233</v>
      </c>
      <c r="L27" s="67">
        <v>-1314.4</v>
      </c>
      <c r="M27" s="72">
        <f t="shared" si="8"/>
        <v>-6585.59</v>
      </c>
      <c r="N27" s="48">
        <f t="shared" si="0"/>
        <v>6.5572390360595849E-4</v>
      </c>
    </row>
    <row r="28" spans="1:14" ht="39.950000000000003" customHeight="1" x14ac:dyDescent="0.25">
      <c r="A28" s="92"/>
      <c r="B28" s="45"/>
      <c r="C28" s="45" t="s">
        <v>95</v>
      </c>
      <c r="D28" s="45" t="s">
        <v>96</v>
      </c>
      <c r="E28" s="67">
        <v>0</v>
      </c>
      <c r="F28" s="46">
        <f t="shared" si="1"/>
        <v>0</v>
      </c>
      <c r="G28" s="46"/>
      <c r="H28" s="46">
        <v>1</v>
      </c>
      <c r="I28" s="67">
        <v>0</v>
      </c>
      <c r="J28" s="67">
        <v>0</v>
      </c>
      <c r="K28" s="67">
        <v>0</v>
      </c>
      <c r="L28" s="67">
        <v>-498.79999999999995</v>
      </c>
      <c r="M28" s="72">
        <f t="shared" si="8"/>
        <v>-498.79999999999995</v>
      </c>
      <c r="N28" s="48">
        <f t="shared" si="0"/>
        <v>4.9665266607646705E-5</v>
      </c>
    </row>
    <row r="29" spans="1:14" ht="39.950000000000003" customHeight="1" x14ac:dyDescent="0.25">
      <c r="A29" s="92"/>
      <c r="B29" s="45"/>
      <c r="C29" s="45" t="s">
        <v>45</v>
      </c>
      <c r="D29" s="45" t="s">
        <v>46</v>
      </c>
      <c r="E29" s="67">
        <v>-9816</v>
      </c>
      <c r="F29" s="46">
        <f t="shared" si="1"/>
        <v>1.0608617556419073E-3</v>
      </c>
      <c r="G29" s="46"/>
      <c r="H29" s="46">
        <f t="shared" si="2"/>
        <v>0.52715260798696018</v>
      </c>
      <c r="I29" s="67">
        <v>-1628.4</v>
      </c>
      <c r="J29" s="67">
        <v>-4126.9399999999996</v>
      </c>
      <c r="K29" s="67">
        <v>-4017.42</v>
      </c>
      <c r="L29" s="67">
        <v>-5217.7700000000004</v>
      </c>
      <c r="M29" s="72">
        <f t="shared" si="8"/>
        <v>-14990.53</v>
      </c>
      <c r="N29" s="48">
        <f t="shared" si="0"/>
        <v>1.4925995770648081E-3</v>
      </c>
    </row>
    <row r="30" spans="1:14" ht="39.950000000000003" customHeight="1" x14ac:dyDescent="0.25">
      <c r="A30" s="92"/>
      <c r="B30" s="45"/>
      <c r="C30" s="45" t="s">
        <v>67</v>
      </c>
      <c r="D30" s="45" t="s">
        <v>68</v>
      </c>
      <c r="E30" s="67">
        <v>-1795</v>
      </c>
      <c r="F30" s="46">
        <f t="shared" si="1"/>
        <v>1.9399417801316458E-4</v>
      </c>
      <c r="G30" s="46"/>
      <c r="H30" s="46">
        <f t="shared" si="2"/>
        <v>3.2350417827298048</v>
      </c>
      <c r="I30" s="67">
        <v>-278.86</v>
      </c>
      <c r="J30" s="67">
        <v>-521.91999999999996</v>
      </c>
      <c r="K30" s="67">
        <v>-5629.08</v>
      </c>
      <c r="L30" s="67">
        <v>-1172.0399999999997</v>
      </c>
      <c r="M30" s="72">
        <f t="shared" si="8"/>
        <v>-7601.9</v>
      </c>
      <c r="N30" s="48">
        <f t="shared" si="0"/>
        <v>7.5691738216653872E-4</v>
      </c>
    </row>
    <row r="31" spans="1:14" ht="39.950000000000003" customHeight="1" x14ac:dyDescent="0.25">
      <c r="A31" s="92"/>
      <c r="B31" s="45"/>
      <c r="C31" s="45" t="s">
        <v>104</v>
      </c>
      <c r="D31" s="45" t="s">
        <v>105</v>
      </c>
      <c r="E31" s="67">
        <v>-769516</v>
      </c>
      <c r="F31" s="46">
        <f t="shared" si="1"/>
        <v>8.3165250076868161E-2</v>
      </c>
      <c r="G31" s="46"/>
      <c r="H31" s="46">
        <f t="shared" si="2"/>
        <v>2.4540217487355798E-2</v>
      </c>
      <c r="I31" s="67">
        <v>-147233.17000000001</v>
      </c>
      <c r="J31" s="67">
        <v>-197945.01</v>
      </c>
      <c r="K31" s="67">
        <v>-143746.81</v>
      </c>
      <c r="L31" s="67">
        <v>-299475.09999999998</v>
      </c>
      <c r="M31" s="72">
        <f t="shared" si="8"/>
        <v>-788400.09000000008</v>
      </c>
      <c r="N31" s="48">
        <f t="shared" si="0"/>
        <v>7.8500602773341352E-2</v>
      </c>
    </row>
    <row r="32" spans="1:14" ht="39.950000000000003" customHeight="1" x14ac:dyDescent="0.25">
      <c r="A32" s="92"/>
      <c r="B32" s="45"/>
      <c r="C32" s="45" t="s">
        <v>5</v>
      </c>
      <c r="D32" s="45" t="s">
        <v>6</v>
      </c>
      <c r="E32" s="67">
        <v>-1431221</v>
      </c>
      <c r="F32" s="46">
        <f t="shared" si="1"/>
        <v>0.15467885317558744</v>
      </c>
      <c r="G32" s="46"/>
      <c r="H32" s="46">
        <f t="shared" si="2"/>
        <v>0.20679159263314345</v>
      </c>
      <c r="I32" s="67">
        <v>-479991.59000000008</v>
      </c>
      <c r="J32" s="67">
        <v>-395658.14</v>
      </c>
      <c r="K32" s="67">
        <v>-458704.15999999992</v>
      </c>
      <c r="L32" s="67">
        <v>-392831.58000000007</v>
      </c>
      <c r="M32" s="72">
        <f t="shared" si="8"/>
        <v>-1727185.4700000002</v>
      </c>
      <c r="N32" s="48">
        <f t="shared" si="0"/>
        <v>0.17197499368164312</v>
      </c>
    </row>
    <row r="33" spans="1:14" ht="39.950000000000003" customHeight="1" x14ac:dyDescent="0.25">
      <c r="A33" s="92"/>
      <c r="B33" s="45"/>
      <c r="C33" s="45" t="s">
        <v>78</v>
      </c>
      <c r="D33" s="45" t="s">
        <v>79</v>
      </c>
      <c r="E33" s="67">
        <v>-23133</v>
      </c>
      <c r="F33" s="46">
        <f t="shared" si="1"/>
        <v>2.5000932144727222E-3</v>
      </c>
      <c r="G33" s="46"/>
      <c r="H33" s="46">
        <f t="shared" si="2"/>
        <v>-4.9043357973457852E-2</v>
      </c>
      <c r="I33" s="67">
        <v>-2742.7200000000003</v>
      </c>
      <c r="J33" s="67">
        <v>-3159.8300000000004</v>
      </c>
      <c r="K33" s="67">
        <v>-1081.2300000000002</v>
      </c>
      <c r="L33" s="67">
        <v>-15014.699999999999</v>
      </c>
      <c r="M33" s="72">
        <f t="shared" si="8"/>
        <v>-21998.48</v>
      </c>
      <c r="N33" s="48">
        <f t="shared" si="0"/>
        <v>2.1903776546972412E-3</v>
      </c>
    </row>
    <row r="34" spans="1:14" ht="39.950000000000003" customHeight="1" x14ac:dyDescent="0.25">
      <c r="A34" s="92"/>
      <c r="B34" s="133" t="s">
        <v>188</v>
      </c>
      <c r="C34" s="133"/>
      <c r="D34" s="133"/>
      <c r="E34" s="68">
        <f>SUM(E16:E33)</f>
        <v>-3052457</v>
      </c>
      <c r="F34" s="51">
        <f t="shared" si="1"/>
        <v>0.3298935301590698</v>
      </c>
      <c r="G34" s="87"/>
      <c r="H34" s="51">
        <f t="shared" si="2"/>
        <v>0.14191271490474722</v>
      </c>
      <c r="I34" s="68">
        <f>SUM(I16:I33)</f>
        <v>-766558.66000000015</v>
      </c>
      <c r="J34" s="68">
        <f t="shared" ref="J34:L34" si="9">SUM(J16:J33)</f>
        <v>-788544.10999999987</v>
      </c>
      <c r="K34" s="68">
        <f t="shared" si="9"/>
        <v>-806842.04999999958</v>
      </c>
      <c r="L34" s="68">
        <f t="shared" si="9"/>
        <v>-1123694.6399999999</v>
      </c>
      <c r="M34" s="68">
        <f>SUM(M16:M33)</f>
        <v>-3485639.46</v>
      </c>
      <c r="N34" s="52">
        <f t="shared" si="0"/>
        <v>0.34706337826590555</v>
      </c>
    </row>
    <row r="35" spans="1:14" ht="39.950000000000003" customHeight="1" x14ac:dyDescent="0.25">
      <c r="A35" s="92"/>
      <c r="B35" s="45" t="s">
        <v>19</v>
      </c>
      <c r="C35" s="45" t="s">
        <v>20</v>
      </c>
      <c r="D35" s="45" t="s">
        <v>21</v>
      </c>
      <c r="E35" s="67">
        <v>-310316</v>
      </c>
      <c r="F35" s="46">
        <f t="shared" si="1"/>
        <v>3.3537324425812358E-2</v>
      </c>
      <c r="G35" s="46"/>
      <c r="H35" s="46">
        <f t="shared" si="2"/>
        <v>-0.65022847677850937</v>
      </c>
      <c r="I35" s="67">
        <v>-12072.789999999999</v>
      </c>
      <c r="J35" s="67">
        <v>-18426.430000000008</v>
      </c>
      <c r="K35" s="67">
        <v>-25403.380000000019</v>
      </c>
      <c r="L35" s="67">
        <v>-52637.100000000049</v>
      </c>
      <c r="M35" s="72">
        <f>SUM(I35:L35)</f>
        <v>-108539.70000000007</v>
      </c>
      <c r="N35" s="48">
        <f t="shared" si="0"/>
        <v>1.0807243660813943E-2</v>
      </c>
    </row>
    <row r="36" spans="1:14" ht="39.950000000000003" customHeight="1" x14ac:dyDescent="0.25">
      <c r="A36" s="92"/>
      <c r="B36" s="133" t="s">
        <v>189</v>
      </c>
      <c r="C36" s="133"/>
      <c r="D36" s="133"/>
      <c r="E36" s="68">
        <f>SUM(E35)</f>
        <v>-310316</v>
      </c>
      <c r="F36" s="51">
        <f t="shared" si="1"/>
        <v>3.3537324425812358E-2</v>
      </c>
      <c r="G36" s="87"/>
      <c r="H36" s="51">
        <f t="shared" si="2"/>
        <v>-0.65022847677850937</v>
      </c>
      <c r="I36" s="68">
        <f>SUM(I35)</f>
        <v>-12072.789999999999</v>
      </c>
      <c r="J36" s="68">
        <f t="shared" ref="J36:L36" si="10">SUM(J35)</f>
        <v>-18426.430000000008</v>
      </c>
      <c r="K36" s="68">
        <f t="shared" si="10"/>
        <v>-25403.380000000019</v>
      </c>
      <c r="L36" s="68">
        <f t="shared" si="10"/>
        <v>-52637.100000000049</v>
      </c>
      <c r="M36" s="68">
        <f>SUM(M35)</f>
        <v>-108539.70000000007</v>
      </c>
      <c r="N36" s="52">
        <f t="shared" si="0"/>
        <v>1.0807243660813943E-2</v>
      </c>
    </row>
    <row r="37" spans="1:14" ht="39.950000000000003" customHeight="1" x14ac:dyDescent="0.25">
      <c r="A37" s="92"/>
      <c r="B37" s="45" t="s">
        <v>13</v>
      </c>
      <c r="C37" s="45" t="s">
        <v>14</v>
      </c>
      <c r="D37" s="45" t="s">
        <v>15</v>
      </c>
      <c r="E37" s="67">
        <v>-983450</v>
      </c>
      <c r="F37" s="46">
        <f t="shared" si="1"/>
        <v>0.10628611385350792</v>
      </c>
      <c r="G37" s="46"/>
      <c r="H37" s="46">
        <f t="shared" si="2"/>
        <v>0.12666193502465803</v>
      </c>
      <c r="I37" s="67">
        <v>-114607.53000000003</v>
      </c>
      <c r="J37" s="67">
        <v>-341817.4</v>
      </c>
      <c r="K37" s="67">
        <v>-261417.59999999998</v>
      </c>
      <c r="L37" s="67">
        <v>-390173.14999999991</v>
      </c>
      <c r="M37" s="72">
        <f>SUM(I37:L37)</f>
        <v>-1108015.68</v>
      </c>
      <c r="N37" s="48">
        <f t="shared" si="0"/>
        <v>0.11032456726674611</v>
      </c>
    </row>
    <row r="38" spans="1:14" ht="39.950000000000003" customHeight="1" x14ac:dyDescent="0.25">
      <c r="A38" s="92"/>
      <c r="B38" s="133" t="s">
        <v>190</v>
      </c>
      <c r="C38" s="133"/>
      <c r="D38" s="133"/>
      <c r="E38" s="68">
        <f>SUM(E37)</f>
        <v>-983450</v>
      </c>
      <c r="F38" s="51">
        <f t="shared" si="1"/>
        <v>0.10628611385350792</v>
      </c>
      <c r="G38" s="87"/>
      <c r="H38" s="51">
        <f t="shared" si="2"/>
        <v>0.12666193502465803</v>
      </c>
      <c r="I38" s="68">
        <f>SUM(I37)</f>
        <v>-114607.53000000003</v>
      </c>
      <c r="J38" s="68">
        <f t="shared" ref="J38:L38" si="11">SUM(J37)</f>
        <v>-341817.4</v>
      </c>
      <c r="K38" s="68">
        <f t="shared" si="11"/>
        <v>-261417.59999999998</v>
      </c>
      <c r="L38" s="68">
        <f t="shared" si="11"/>
        <v>-390173.14999999991</v>
      </c>
      <c r="M38" s="68">
        <f>SUM(M37)</f>
        <v>-1108015.68</v>
      </c>
      <c r="N38" s="52">
        <f t="shared" si="0"/>
        <v>0.11032456726674611</v>
      </c>
    </row>
    <row r="39" spans="1:14" ht="39.950000000000003" customHeight="1" x14ac:dyDescent="0.25">
      <c r="A39" s="131" t="s">
        <v>199</v>
      </c>
      <c r="B39" s="132"/>
      <c r="C39" s="132"/>
      <c r="D39" s="88"/>
      <c r="E39" s="106">
        <f>E38+E36+E34+E15+E13</f>
        <v>-4784775</v>
      </c>
      <c r="F39" s="89">
        <f t="shared" si="1"/>
        <v>0.51711336663116414</v>
      </c>
      <c r="G39" s="89"/>
      <c r="H39" s="89">
        <f t="shared" si="2"/>
        <v>8.6813001656295172E-2</v>
      </c>
      <c r="I39" s="106">
        <f>I38+I36+I15+I13+I34</f>
        <v>-1010202.1400000002</v>
      </c>
      <c r="J39" s="106">
        <f t="shared" ref="J39:L39" si="12">J38+J36+J15+J13+J34</f>
        <v>-1238763.71</v>
      </c>
      <c r="K39" s="106">
        <f t="shared" si="12"/>
        <v>-1231935.0299999993</v>
      </c>
      <c r="L39" s="106">
        <f t="shared" si="12"/>
        <v>-1719254.8</v>
      </c>
      <c r="M39" s="106">
        <f>M38+M36+M34+M15+M13</f>
        <v>-5200155.68</v>
      </c>
      <c r="N39" s="90">
        <f t="shared" si="0"/>
        <v>0.51777690105947949</v>
      </c>
    </row>
    <row r="40" spans="1:14" ht="39.950000000000003" customHeight="1" x14ac:dyDescent="0.25">
      <c r="A40" s="123" t="s">
        <v>51</v>
      </c>
      <c r="B40" s="45" t="s">
        <v>52</v>
      </c>
      <c r="C40" s="45" t="s">
        <v>53</v>
      </c>
      <c r="D40" s="45" t="s">
        <v>54</v>
      </c>
      <c r="E40" s="67">
        <v>-1200</v>
      </c>
      <c r="F40" s="46">
        <f t="shared" si="1"/>
        <v>1.2968970117871727E-4</v>
      </c>
      <c r="G40" s="46"/>
      <c r="H40" s="46">
        <f t="shared" si="2"/>
        <v>4.8517166666666665</v>
      </c>
      <c r="I40" s="67">
        <v>-1085.6599999999999</v>
      </c>
      <c r="J40" s="67">
        <v>-1822.78</v>
      </c>
      <c r="K40" s="67">
        <v>-3209.3</v>
      </c>
      <c r="L40" s="67">
        <v>-904.31999999999994</v>
      </c>
      <c r="M40" s="72">
        <f>SUM(I40:L40)</f>
        <v>-7022.0599999999995</v>
      </c>
      <c r="N40" s="48">
        <f t="shared" si="0"/>
        <v>6.9918300327764956E-4</v>
      </c>
    </row>
    <row r="41" spans="1:14" ht="39.950000000000003" customHeight="1" x14ac:dyDescent="0.25">
      <c r="A41" s="123"/>
      <c r="B41" s="133" t="s">
        <v>191</v>
      </c>
      <c r="C41" s="133"/>
      <c r="D41" s="133"/>
      <c r="E41" s="68">
        <f>SUM(E40)</f>
        <v>-1200</v>
      </c>
      <c r="F41" s="51">
        <f t="shared" si="1"/>
        <v>1.2968970117871727E-4</v>
      </c>
      <c r="G41" s="87"/>
      <c r="H41" s="51">
        <f t="shared" si="2"/>
        <v>4.8517166666666665</v>
      </c>
      <c r="I41" s="68">
        <f>SUM(I40)</f>
        <v>-1085.6599999999999</v>
      </c>
      <c r="J41" s="68">
        <f t="shared" ref="J41:L42" si="13">SUM(J40)</f>
        <v>-1822.78</v>
      </c>
      <c r="K41" s="68">
        <f t="shared" si="13"/>
        <v>-3209.3</v>
      </c>
      <c r="L41" s="68">
        <f t="shared" si="13"/>
        <v>-904.31999999999994</v>
      </c>
      <c r="M41" s="68">
        <f>SUM(M40)</f>
        <v>-7022.0599999999995</v>
      </c>
      <c r="N41" s="52">
        <f t="shared" si="0"/>
        <v>6.9918300327764956E-4</v>
      </c>
    </row>
    <row r="42" spans="1:14" ht="39.950000000000003" customHeight="1" x14ac:dyDescent="0.25">
      <c r="A42" s="131" t="s">
        <v>200</v>
      </c>
      <c r="B42" s="132"/>
      <c r="C42" s="132"/>
      <c r="D42" s="88"/>
      <c r="E42" s="106">
        <f>SUM(E41)</f>
        <v>-1200</v>
      </c>
      <c r="F42" s="89">
        <f t="shared" si="1"/>
        <v>1.2968970117871727E-4</v>
      </c>
      <c r="G42" s="89"/>
      <c r="H42" s="89">
        <f t="shared" si="2"/>
        <v>4.8517166666666665</v>
      </c>
      <c r="I42" s="106">
        <f>SUM(I41)</f>
        <v>-1085.6599999999999</v>
      </c>
      <c r="J42" s="106">
        <f t="shared" si="13"/>
        <v>-1822.78</v>
      </c>
      <c r="K42" s="106">
        <f t="shared" si="13"/>
        <v>-3209.3</v>
      </c>
      <c r="L42" s="106">
        <f t="shared" si="13"/>
        <v>-904.31999999999994</v>
      </c>
      <c r="M42" s="106">
        <f>SUM(M41)</f>
        <v>-7022.0599999999995</v>
      </c>
      <c r="N42" s="90">
        <f t="shared" si="0"/>
        <v>6.9918300327764956E-4</v>
      </c>
    </row>
    <row r="43" spans="1:14" ht="39.950000000000003" customHeight="1" x14ac:dyDescent="0.25">
      <c r="A43" s="123" t="s">
        <v>41</v>
      </c>
      <c r="B43" s="45" t="s">
        <v>106</v>
      </c>
      <c r="C43" s="45" t="s">
        <v>107</v>
      </c>
      <c r="D43" s="45" t="s">
        <v>108</v>
      </c>
      <c r="E43" s="67">
        <v>-399510</v>
      </c>
      <c r="F43" s="46">
        <f t="shared" si="1"/>
        <v>4.3176943764924446E-2</v>
      </c>
      <c r="G43" s="46"/>
      <c r="H43" s="46">
        <f t="shared" si="2"/>
        <v>-6.4309554203899777E-2</v>
      </c>
      <c r="I43" s="67">
        <v>-19780</v>
      </c>
      <c r="J43" s="67">
        <v>-1974.74</v>
      </c>
      <c r="K43" s="67"/>
      <c r="L43" s="67">
        <v>-352062.95</v>
      </c>
      <c r="M43" s="72">
        <f>SUM(I43:L43)</f>
        <v>-373817.69</v>
      </c>
      <c r="N43" s="48">
        <f t="shared" si="0"/>
        <v>3.7220840490185703E-2</v>
      </c>
    </row>
    <row r="44" spans="1:14" ht="39.950000000000003" customHeight="1" x14ac:dyDescent="0.25">
      <c r="A44" s="123"/>
      <c r="B44" s="133" t="s">
        <v>192</v>
      </c>
      <c r="C44" s="133"/>
      <c r="D44" s="133"/>
      <c r="E44" s="68">
        <f>SUM(E43)</f>
        <v>-399510</v>
      </c>
      <c r="F44" s="51">
        <f t="shared" si="1"/>
        <v>4.3176943764924446E-2</v>
      </c>
      <c r="G44" s="87"/>
      <c r="H44" s="51">
        <f t="shared" si="2"/>
        <v>-6.4309554203899777E-2</v>
      </c>
      <c r="I44" s="68">
        <f>SUM(I43)</f>
        <v>-19780</v>
      </c>
      <c r="J44" s="68">
        <f t="shared" ref="J44:L44" si="14">SUM(J43)</f>
        <v>-1974.74</v>
      </c>
      <c r="K44" s="68">
        <f t="shared" si="14"/>
        <v>0</v>
      </c>
      <c r="L44" s="68">
        <f t="shared" si="14"/>
        <v>-352062.95</v>
      </c>
      <c r="M44" s="68">
        <f>SUM(M43)</f>
        <v>-373817.69</v>
      </c>
      <c r="N44" s="52">
        <f t="shared" si="0"/>
        <v>3.7220840490185703E-2</v>
      </c>
    </row>
    <row r="45" spans="1:14" ht="39.950000000000003" customHeight="1" x14ac:dyDescent="0.25">
      <c r="A45" s="123"/>
      <c r="B45" s="45" t="s">
        <v>42</v>
      </c>
      <c r="C45" s="45" t="s">
        <v>43</v>
      </c>
      <c r="D45" s="45" t="s">
        <v>44</v>
      </c>
      <c r="E45" s="67">
        <v>-6500</v>
      </c>
      <c r="F45" s="46">
        <f t="shared" si="1"/>
        <v>7.0248588138471855E-4</v>
      </c>
      <c r="G45" s="46"/>
      <c r="H45" s="46">
        <f t="shared" si="2"/>
        <v>4.4429923076923075</v>
      </c>
      <c r="I45" s="67">
        <v>-600</v>
      </c>
      <c r="J45" s="67">
        <v>-8299.23</v>
      </c>
      <c r="K45" s="67">
        <v>0</v>
      </c>
      <c r="L45" s="67">
        <v>-26480.22</v>
      </c>
      <c r="M45" s="72">
        <f>SUM(I45:L45)</f>
        <v>-35379.449999999997</v>
      </c>
      <c r="N45" s="48">
        <f t="shared" si="0"/>
        <v>3.5227141473173742E-3</v>
      </c>
    </row>
    <row r="46" spans="1:14" ht="39.950000000000003" customHeight="1" x14ac:dyDescent="0.25">
      <c r="A46" s="123"/>
      <c r="B46" s="45"/>
      <c r="C46" s="45" t="s">
        <v>49</v>
      </c>
      <c r="D46" s="45" t="s">
        <v>50</v>
      </c>
      <c r="E46" s="67">
        <v>0</v>
      </c>
      <c r="F46" s="46">
        <f t="shared" si="1"/>
        <v>0</v>
      </c>
      <c r="G46" s="46"/>
      <c r="H46" s="46">
        <v>0</v>
      </c>
      <c r="I46" s="67">
        <v>0</v>
      </c>
      <c r="J46" s="67">
        <v>0</v>
      </c>
      <c r="K46" s="67">
        <v>0</v>
      </c>
      <c r="L46" s="67">
        <v>0</v>
      </c>
      <c r="M46" s="72">
        <v>0</v>
      </c>
      <c r="N46" s="48">
        <f t="shared" si="0"/>
        <v>0</v>
      </c>
    </row>
    <row r="47" spans="1:14" ht="39.950000000000003" customHeight="1" x14ac:dyDescent="0.25">
      <c r="A47" s="123"/>
      <c r="B47" s="133" t="s">
        <v>193</v>
      </c>
      <c r="C47" s="133"/>
      <c r="D47" s="133"/>
      <c r="E47" s="68">
        <f>SUM(E45:E46)</f>
        <v>-6500</v>
      </c>
      <c r="F47" s="51">
        <f t="shared" si="1"/>
        <v>7.0248588138471855E-4</v>
      </c>
      <c r="G47" s="87"/>
      <c r="H47" s="51">
        <f t="shared" si="2"/>
        <v>4.4429923076923075</v>
      </c>
      <c r="I47" s="68">
        <f>SUM(I45:I46)</f>
        <v>-600</v>
      </c>
      <c r="J47" s="68">
        <f t="shared" ref="J47:L47" si="15">SUM(J45:J46)</f>
        <v>-8299.23</v>
      </c>
      <c r="K47" s="68">
        <f t="shared" si="15"/>
        <v>0</v>
      </c>
      <c r="L47" s="68">
        <f t="shared" si="15"/>
        <v>-26480.22</v>
      </c>
      <c r="M47" s="68">
        <f>SUM(M45:M46)</f>
        <v>-35379.449999999997</v>
      </c>
      <c r="N47" s="52">
        <f t="shared" si="0"/>
        <v>3.5227141473173742E-3</v>
      </c>
    </row>
    <row r="48" spans="1:14" ht="39.950000000000003" customHeight="1" x14ac:dyDescent="0.25">
      <c r="A48" s="131" t="s">
        <v>172</v>
      </c>
      <c r="B48" s="132"/>
      <c r="C48" s="132"/>
      <c r="D48" s="88"/>
      <c r="E48" s="106">
        <f>E47+E44</f>
        <v>-406010</v>
      </c>
      <c r="F48" s="89">
        <f t="shared" si="1"/>
        <v>4.3879429646309163E-2</v>
      </c>
      <c r="G48" s="89"/>
      <c r="H48" s="89">
        <f t="shared" si="2"/>
        <v>7.849905174749424E-3</v>
      </c>
      <c r="I48" s="106">
        <f>I44+I47</f>
        <v>-20380</v>
      </c>
      <c r="J48" s="106">
        <f t="shared" ref="J48:L48" si="16">J44+J47</f>
        <v>-10273.969999999999</v>
      </c>
      <c r="K48" s="106">
        <f t="shared" si="16"/>
        <v>0</v>
      </c>
      <c r="L48" s="106">
        <f t="shared" si="16"/>
        <v>-378543.17000000004</v>
      </c>
      <c r="M48" s="106">
        <f>M47+M44</f>
        <v>-409197.14</v>
      </c>
      <c r="N48" s="90">
        <f t="shared" si="0"/>
        <v>4.0743554637503079E-2</v>
      </c>
    </row>
    <row r="49" spans="1:14" ht="39.950000000000003" customHeight="1" x14ac:dyDescent="0.25">
      <c r="A49" s="123" t="s">
        <v>114</v>
      </c>
      <c r="B49" s="45" t="s">
        <v>201</v>
      </c>
      <c r="C49" s="45" t="s">
        <v>202</v>
      </c>
      <c r="D49" s="45" t="s">
        <v>203</v>
      </c>
      <c r="E49" s="67">
        <v>-4000</v>
      </c>
      <c r="F49" s="46">
        <f t="shared" si="1"/>
        <v>4.3229900392905758E-4</v>
      </c>
      <c r="G49" s="46"/>
      <c r="H49" s="46">
        <v>0</v>
      </c>
      <c r="I49" s="67">
        <v>0</v>
      </c>
      <c r="J49" s="67">
        <v>-1990</v>
      </c>
      <c r="K49" s="67">
        <v>-1436.99</v>
      </c>
      <c r="L49" s="67">
        <v>-3516.7799999999997</v>
      </c>
      <c r="M49" s="72">
        <f>SUM(I49:L49)</f>
        <v>-6943.7699999999995</v>
      </c>
      <c r="N49" s="48">
        <f t="shared" si="0"/>
        <v>6.9138770712144941E-4</v>
      </c>
    </row>
    <row r="50" spans="1:14" ht="39.950000000000003" customHeight="1" x14ac:dyDescent="0.25">
      <c r="A50" s="123"/>
      <c r="B50" s="133" t="s">
        <v>204</v>
      </c>
      <c r="C50" s="133"/>
      <c r="D50" s="133"/>
      <c r="E50" s="68">
        <f>SUM(E49)</f>
        <v>-4000</v>
      </c>
      <c r="F50" s="51">
        <f t="shared" si="1"/>
        <v>4.3229900392905758E-4</v>
      </c>
      <c r="G50" s="87"/>
      <c r="H50" s="51">
        <v>0</v>
      </c>
      <c r="I50" s="68">
        <f>SUM(I49)</f>
        <v>0</v>
      </c>
      <c r="J50" s="68">
        <f t="shared" ref="J50" si="17">SUM(J49)</f>
        <v>-1990</v>
      </c>
      <c r="K50" s="68">
        <f t="shared" ref="K50" si="18">SUM(K49)</f>
        <v>-1436.99</v>
      </c>
      <c r="L50" s="68">
        <f t="shared" ref="L50" si="19">SUM(L49)</f>
        <v>-3516.7799999999997</v>
      </c>
      <c r="M50" s="68">
        <f>SUM(M49)</f>
        <v>-6943.7699999999995</v>
      </c>
      <c r="N50" s="52">
        <f t="shared" si="0"/>
        <v>6.9138770712144941E-4</v>
      </c>
    </row>
    <row r="51" spans="1:14" ht="39.950000000000003" customHeight="1" x14ac:dyDescent="0.25">
      <c r="A51" s="123"/>
      <c r="B51" s="45" t="s">
        <v>205</v>
      </c>
      <c r="C51" s="45" t="s">
        <v>206</v>
      </c>
      <c r="D51" s="45" t="s">
        <v>207</v>
      </c>
      <c r="E51" s="67">
        <v>-4726</v>
      </c>
      <c r="F51" s="46">
        <f t="shared" si="1"/>
        <v>5.1076127314218149E-4</v>
      </c>
      <c r="G51" s="46"/>
      <c r="H51" s="46">
        <f t="shared" si="2"/>
        <v>-0.65746931866271685</v>
      </c>
      <c r="I51" s="67">
        <v>0</v>
      </c>
      <c r="J51" s="67">
        <v>0</v>
      </c>
      <c r="K51" s="67">
        <v>-1618.8</v>
      </c>
      <c r="L51" s="67">
        <v>0</v>
      </c>
      <c r="M51" s="72">
        <f>SUM(I51:L51)</f>
        <v>-1618.8</v>
      </c>
      <c r="N51" s="48">
        <f t="shared" si="0"/>
        <v>1.6118310662481655E-4</v>
      </c>
    </row>
    <row r="52" spans="1:14" ht="39.950000000000003" customHeight="1" x14ac:dyDescent="0.25">
      <c r="A52" s="123"/>
      <c r="B52" s="133" t="s">
        <v>208</v>
      </c>
      <c r="C52" s="133"/>
      <c r="D52" s="133"/>
      <c r="E52" s="68">
        <f>SUM(E51)</f>
        <v>-4726</v>
      </c>
      <c r="F52" s="51">
        <f t="shared" si="1"/>
        <v>5.1076127314218149E-4</v>
      </c>
      <c r="G52" s="87"/>
      <c r="H52" s="51">
        <f t="shared" si="2"/>
        <v>-0.65746931866271685</v>
      </c>
      <c r="I52" s="68">
        <f>SUM(I51)</f>
        <v>0</v>
      </c>
      <c r="J52" s="68">
        <f t="shared" ref="J52" si="20">SUM(J51)</f>
        <v>0</v>
      </c>
      <c r="K52" s="68">
        <f t="shared" ref="K52" si="21">SUM(K51)</f>
        <v>-1618.8</v>
      </c>
      <c r="L52" s="68">
        <f t="shared" ref="L52" si="22">SUM(L51)</f>
        <v>0</v>
      </c>
      <c r="M52" s="68">
        <f>SUM(M51)</f>
        <v>-1618.8</v>
      </c>
      <c r="N52" s="52">
        <f t="shared" si="0"/>
        <v>1.6118310662481655E-4</v>
      </c>
    </row>
    <row r="53" spans="1:14" ht="39.950000000000003" customHeight="1" x14ac:dyDescent="0.25">
      <c r="A53" s="123"/>
      <c r="B53" s="45" t="s">
        <v>214</v>
      </c>
      <c r="C53" s="45" t="s">
        <v>216</v>
      </c>
      <c r="D53" s="45" t="s">
        <v>207</v>
      </c>
      <c r="E53" s="67">
        <v>0</v>
      </c>
      <c r="F53" s="46">
        <f t="shared" si="1"/>
        <v>0</v>
      </c>
      <c r="G53" s="46"/>
      <c r="H53" s="46">
        <v>1</v>
      </c>
      <c r="I53" s="67">
        <f>-L53-454</f>
        <v>-454</v>
      </c>
      <c r="J53" s="67">
        <v>0</v>
      </c>
      <c r="K53" s="67">
        <v>0</v>
      </c>
      <c r="L53" s="67">
        <v>0</v>
      </c>
      <c r="M53" s="72">
        <f>SUM(I53:L53)</f>
        <v>-454</v>
      </c>
      <c r="N53" s="48">
        <f t="shared" si="0"/>
        <v>4.5204553006959916E-5</v>
      </c>
    </row>
    <row r="54" spans="1:14" ht="39.950000000000003" customHeight="1" x14ac:dyDescent="0.25">
      <c r="A54" s="123"/>
      <c r="B54" s="133" t="s">
        <v>215</v>
      </c>
      <c r="C54" s="133"/>
      <c r="D54" s="133"/>
      <c r="E54" s="68">
        <f>SUM(E53)</f>
        <v>0</v>
      </c>
      <c r="F54" s="51">
        <f t="shared" si="1"/>
        <v>0</v>
      </c>
      <c r="G54" s="87"/>
      <c r="H54" s="51">
        <v>1</v>
      </c>
      <c r="I54" s="68">
        <f>SUM(I53)</f>
        <v>-454</v>
      </c>
      <c r="J54" s="68">
        <f t="shared" ref="J54:L54" si="23">SUM(J53)</f>
        <v>0</v>
      </c>
      <c r="K54" s="68">
        <f t="shared" si="23"/>
        <v>0</v>
      </c>
      <c r="L54" s="68">
        <f t="shared" si="23"/>
        <v>0</v>
      </c>
      <c r="M54" s="68">
        <f>SUM(M53)</f>
        <v>-454</v>
      </c>
      <c r="N54" s="52">
        <f t="shared" si="0"/>
        <v>4.5204553006959916E-5</v>
      </c>
    </row>
    <row r="55" spans="1:14" ht="39.950000000000003" customHeight="1" x14ac:dyDescent="0.25">
      <c r="A55" s="131" t="s">
        <v>209</v>
      </c>
      <c r="B55" s="132"/>
      <c r="C55" s="132"/>
      <c r="D55" s="88"/>
      <c r="E55" s="106">
        <f>E50+E52+E54</f>
        <v>-8726</v>
      </c>
      <c r="F55" s="89">
        <f t="shared" si="1"/>
        <v>9.4306027707123912E-4</v>
      </c>
      <c r="G55" s="89"/>
      <c r="H55" s="89">
        <f t="shared" si="2"/>
        <v>3.3299335319734093E-2</v>
      </c>
      <c r="I55" s="106">
        <f t="shared" ref="I55:L55" si="24">I50+I52+I54</f>
        <v>-454</v>
      </c>
      <c r="J55" s="106">
        <f t="shared" si="24"/>
        <v>-1990</v>
      </c>
      <c r="K55" s="106">
        <f t="shared" si="24"/>
        <v>-3055.79</v>
      </c>
      <c r="L55" s="106">
        <f t="shared" si="24"/>
        <v>-3516.7799999999997</v>
      </c>
      <c r="M55" s="106">
        <f>M50+M52+M54</f>
        <v>-9016.57</v>
      </c>
      <c r="N55" s="90">
        <f t="shared" si="0"/>
        <v>8.9777536675322584E-4</v>
      </c>
    </row>
    <row r="56" spans="1:14" ht="39.950000000000003" customHeight="1" x14ac:dyDescent="0.25">
      <c r="A56" s="93"/>
      <c r="B56" s="94"/>
      <c r="C56" s="95"/>
      <c r="D56" s="95"/>
      <c r="E56" s="107">
        <f>E55+E48+E42+E39+E7</f>
        <v>-9252855</v>
      </c>
      <c r="F56" s="96">
        <f t="shared" si="1"/>
        <v>1</v>
      </c>
      <c r="G56" s="97"/>
      <c r="H56" s="96">
        <f t="shared" si="2"/>
        <v>8.5420243805830826E-2</v>
      </c>
      <c r="I56" s="107">
        <f t="shared" ref="I56:M56" si="25">I55+I48+I42+I39+I7</f>
        <v>-2037814.110000001</v>
      </c>
      <c r="J56" s="107">
        <f t="shared" si="25"/>
        <v>-2407089.5400000005</v>
      </c>
      <c r="K56" s="107">
        <f t="shared" si="25"/>
        <v>-2226293.1799999997</v>
      </c>
      <c r="L56" s="107">
        <f t="shared" si="25"/>
        <v>-3372039.3000000007</v>
      </c>
      <c r="M56" s="107">
        <f t="shared" si="25"/>
        <v>-10043236.130000001</v>
      </c>
      <c r="N56" s="98">
        <f t="shared" si="0"/>
        <v>1</v>
      </c>
    </row>
    <row r="57" spans="1:14" ht="39.950000000000003" customHeight="1" x14ac:dyDescent="0.25">
      <c r="A57" s="99"/>
      <c r="B57" s="59"/>
      <c r="C57" s="59"/>
      <c r="D57" s="100"/>
      <c r="E57" s="108"/>
      <c r="F57" s="100"/>
      <c r="G57" s="100"/>
      <c r="H57" s="100"/>
      <c r="I57" s="108"/>
      <c r="J57" s="108"/>
      <c r="K57" s="108"/>
      <c r="L57" s="108"/>
      <c r="M57" s="113"/>
      <c r="N57" s="100"/>
    </row>
    <row r="58" spans="1:14" ht="39.950000000000003" customHeight="1" x14ac:dyDescent="0.25">
      <c r="A58" s="99"/>
      <c r="B58" s="59"/>
      <c r="C58" s="59"/>
      <c r="D58" s="100"/>
      <c r="E58" s="108">
        <f>SUM(E56:E57)</f>
        <v>-9252855</v>
      </c>
      <c r="F58" s="100"/>
      <c r="G58" s="100"/>
      <c r="H58" s="100"/>
      <c r="I58" s="108"/>
      <c r="J58" s="108"/>
      <c r="K58" s="108"/>
      <c r="L58" s="108"/>
      <c r="M58" s="113"/>
      <c r="N58" s="100"/>
    </row>
    <row r="59" spans="1:14" ht="39.950000000000003" customHeight="1" x14ac:dyDescent="0.25">
      <c r="A59" s="99"/>
      <c r="B59" s="59"/>
      <c r="C59" s="59"/>
      <c r="D59" s="100"/>
      <c r="E59" s="108"/>
      <c r="F59" s="100"/>
      <c r="G59" s="100"/>
      <c r="H59" s="100"/>
      <c r="I59" s="108"/>
      <c r="J59" s="108"/>
      <c r="K59" s="108"/>
      <c r="L59" s="108"/>
      <c r="M59" s="113"/>
      <c r="N59" s="100"/>
    </row>
    <row r="60" spans="1:14" ht="39.950000000000003" customHeight="1" x14ac:dyDescent="0.25">
      <c r="A60" s="99"/>
      <c r="B60" s="59"/>
      <c r="C60" s="59"/>
      <c r="D60" s="100"/>
      <c r="E60" s="108"/>
      <c r="F60" s="100"/>
      <c r="G60" s="100"/>
      <c r="H60" s="100"/>
      <c r="I60" s="108"/>
      <c r="J60" s="108"/>
      <c r="K60" s="108"/>
      <c r="L60" s="108"/>
      <c r="M60" s="113"/>
      <c r="N60" s="100"/>
    </row>
    <row r="61" spans="1:14" ht="39.950000000000003" customHeight="1" x14ac:dyDescent="0.25">
      <c r="A61" s="99"/>
      <c r="B61" s="59"/>
      <c r="C61" s="59"/>
      <c r="D61" s="100"/>
      <c r="E61" s="108"/>
      <c r="F61" s="100"/>
      <c r="G61" s="100"/>
      <c r="H61" s="100"/>
      <c r="I61" s="108"/>
      <c r="J61" s="108"/>
      <c r="K61" s="108"/>
      <c r="L61" s="108"/>
      <c r="M61" s="113"/>
      <c r="N61" s="100"/>
    </row>
    <row r="62" spans="1:14" ht="39.950000000000003" customHeight="1" x14ac:dyDescent="0.25">
      <c r="A62" s="99"/>
      <c r="B62" s="59"/>
      <c r="C62" s="59"/>
      <c r="D62" s="100"/>
      <c r="E62" s="108"/>
      <c r="F62" s="100"/>
      <c r="G62" s="100"/>
      <c r="H62" s="100"/>
      <c r="I62" s="108"/>
      <c r="J62" s="108"/>
      <c r="K62" s="108"/>
      <c r="L62" s="108"/>
      <c r="M62" s="113"/>
      <c r="N62" s="100"/>
    </row>
    <row r="63" spans="1:14" ht="39.950000000000003" customHeight="1" x14ac:dyDescent="0.25">
      <c r="A63" s="99"/>
      <c r="B63" s="59"/>
      <c r="C63" s="59"/>
      <c r="D63" s="100"/>
      <c r="E63" s="108"/>
      <c r="F63" s="100"/>
      <c r="G63" s="100"/>
      <c r="H63" s="100"/>
      <c r="I63" s="108"/>
      <c r="J63" s="108"/>
      <c r="K63" s="108"/>
      <c r="L63" s="108"/>
      <c r="M63" s="113"/>
      <c r="N63" s="100"/>
    </row>
    <row r="64" spans="1:14" ht="39.950000000000003" customHeight="1" x14ac:dyDescent="0.25">
      <c r="A64" s="99"/>
      <c r="B64" s="59"/>
      <c r="C64" s="59"/>
      <c r="D64" s="100"/>
      <c r="E64" s="108"/>
      <c r="F64" s="100"/>
      <c r="G64" s="100"/>
      <c r="H64" s="100"/>
      <c r="I64" s="108"/>
      <c r="J64" s="108"/>
      <c r="K64" s="108"/>
      <c r="L64" s="108"/>
      <c r="M64" s="113"/>
      <c r="N64" s="100"/>
    </row>
    <row r="65" spans="1:14" ht="39.950000000000003" customHeight="1" x14ac:dyDescent="0.25">
      <c r="A65" s="99"/>
      <c r="B65" s="59"/>
      <c r="C65" s="59"/>
      <c r="D65" s="100"/>
      <c r="E65" s="108"/>
      <c r="F65" s="100"/>
      <c r="G65" s="100"/>
      <c r="H65" s="100"/>
      <c r="I65" s="108"/>
      <c r="J65" s="108"/>
      <c r="K65" s="108"/>
      <c r="L65" s="108"/>
      <c r="M65" s="113"/>
      <c r="N65" s="100"/>
    </row>
    <row r="66" spans="1:14" ht="39.950000000000003" customHeight="1" x14ac:dyDescent="0.25">
      <c r="A66" s="99"/>
      <c r="B66" s="59"/>
      <c r="C66" s="59"/>
      <c r="D66" s="100"/>
      <c r="E66" s="108"/>
      <c r="F66" s="100"/>
      <c r="G66" s="100"/>
      <c r="H66" s="100"/>
      <c r="I66" s="108"/>
      <c r="J66" s="108"/>
      <c r="K66" s="108"/>
      <c r="L66" s="108"/>
      <c r="M66" s="113"/>
      <c r="N66" s="100"/>
    </row>
    <row r="67" spans="1:14" ht="39.950000000000003" customHeight="1" x14ac:dyDescent="0.25">
      <c r="A67" s="99"/>
      <c r="B67" s="59"/>
      <c r="C67" s="59"/>
      <c r="D67" s="100"/>
      <c r="E67" s="108"/>
      <c r="F67" s="100"/>
      <c r="G67" s="100"/>
      <c r="H67" s="100"/>
      <c r="I67" s="108"/>
      <c r="J67" s="108"/>
      <c r="K67" s="108"/>
      <c r="L67" s="108"/>
      <c r="M67" s="113"/>
      <c r="N67" s="100"/>
    </row>
    <row r="68" spans="1:14" ht="39.950000000000003" customHeight="1" x14ac:dyDescent="0.25">
      <c r="A68" s="99"/>
      <c r="B68" s="59"/>
      <c r="C68" s="59"/>
      <c r="D68" s="100"/>
      <c r="E68" s="108"/>
      <c r="F68" s="100"/>
      <c r="G68" s="100"/>
      <c r="H68" s="100"/>
      <c r="I68" s="108"/>
      <c r="J68" s="108"/>
      <c r="K68" s="108"/>
      <c r="L68" s="108"/>
      <c r="M68" s="113"/>
      <c r="N68" s="100"/>
    </row>
    <row r="69" spans="1:14" ht="39.950000000000003" customHeight="1" x14ac:dyDescent="0.25">
      <c r="A69" s="99"/>
      <c r="B69" s="59"/>
      <c r="C69" s="59"/>
      <c r="D69" s="100"/>
      <c r="E69" s="108"/>
      <c r="F69" s="100"/>
      <c r="G69" s="100"/>
      <c r="H69" s="100"/>
      <c r="I69" s="108"/>
      <c r="J69" s="108"/>
      <c r="K69" s="108"/>
      <c r="L69" s="108"/>
      <c r="M69" s="113"/>
      <c r="N69" s="100"/>
    </row>
    <row r="70" spans="1:14" ht="39.950000000000003" customHeight="1" x14ac:dyDescent="0.25">
      <c r="A70" s="99"/>
      <c r="B70" s="59"/>
      <c r="C70" s="59"/>
      <c r="D70" s="100"/>
      <c r="E70" s="108"/>
      <c r="F70" s="100"/>
      <c r="G70" s="100"/>
      <c r="H70" s="100"/>
      <c r="I70" s="108"/>
      <c r="J70" s="108"/>
      <c r="K70" s="108"/>
      <c r="L70" s="108"/>
      <c r="M70" s="113"/>
      <c r="N70" s="100"/>
    </row>
    <row r="71" spans="1:14" ht="39.950000000000003" customHeight="1" x14ac:dyDescent="0.25">
      <c r="A71" s="99"/>
      <c r="B71" s="59"/>
      <c r="C71" s="59"/>
      <c r="D71" s="100"/>
      <c r="E71" s="108"/>
      <c r="F71" s="100"/>
      <c r="G71" s="100"/>
      <c r="H71" s="100"/>
      <c r="I71" s="108"/>
      <c r="J71" s="108"/>
      <c r="K71" s="108"/>
      <c r="L71" s="108"/>
      <c r="M71" s="113"/>
      <c r="N71" s="100"/>
    </row>
    <row r="72" spans="1:14" ht="39.950000000000003" customHeight="1" x14ac:dyDescent="0.25">
      <c r="A72" s="99"/>
      <c r="B72" s="59"/>
      <c r="C72" s="59"/>
      <c r="D72" s="100"/>
      <c r="E72" s="108"/>
      <c r="F72" s="100"/>
      <c r="G72" s="100"/>
      <c r="H72" s="100"/>
      <c r="I72" s="108"/>
      <c r="J72" s="108"/>
      <c r="K72" s="108"/>
      <c r="L72" s="108"/>
      <c r="M72" s="113"/>
      <c r="N72" s="100"/>
    </row>
    <row r="73" spans="1:14" ht="39.950000000000003" customHeight="1" x14ac:dyDescent="0.25">
      <c r="A73" s="99"/>
      <c r="B73" s="59"/>
      <c r="C73" s="59"/>
      <c r="D73" s="100"/>
      <c r="E73" s="108"/>
      <c r="F73" s="100"/>
      <c r="G73" s="100"/>
      <c r="H73" s="100"/>
      <c r="I73" s="108"/>
      <c r="J73" s="108"/>
      <c r="K73" s="108"/>
      <c r="L73" s="108"/>
      <c r="M73" s="113"/>
      <c r="N73" s="100"/>
    </row>
    <row r="74" spans="1:14" ht="39.950000000000003" customHeight="1" x14ac:dyDescent="0.25">
      <c r="A74" s="99"/>
      <c r="B74" s="59"/>
      <c r="C74" s="59"/>
      <c r="D74" s="100"/>
      <c r="E74" s="108"/>
      <c r="F74" s="100"/>
      <c r="G74" s="100"/>
      <c r="H74" s="100"/>
      <c r="I74" s="108"/>
      <c r="J74" s="108"/>
      <c r="K74" s="108"/>
      <c r="L74" s="108"/>
      <c r="M74" s="113"/>
      <c r="N74" s="100"/>
    </row>
    <row r="75" spans="1:14" ht="39.950000000000003" customHeight="1" x14ac:dyDescent="0.25">
      <c r="A75" s="99"/>
      <c r="B75" s="59"/>
      <c r="C75" s="59"/>
      <c r="D75" s="100"/>
      <c r="E75" s="108"/>
      <c r="F75" s="100"/>
      <c r="G75" s="100"/>
      <c r="H75" s="100"/>
      <c r="I75" s="108"/>
      <c r="J75" s="108"/>
      <c r="K75" s="108"/>
      <c r="L75" s="108"/>
      <c r="M75" s="113"/>
      <c r="N75" s="100"/>
    </row>
    <row r="76" spans="1:14" ht="39.950000000000003" customHeight="1" x14ac:dyDescent="0.25">
      <c r="A76" s="99"/>
      <c r="B76" s="59"/>
      <c r="C76" s="59"/>
      <c r="D76" s="100"/>
      <c r="E76" s="108"/>
      <c r="F76" s="100"/>
      <c r="G76" s="100"/>
      <c r="H76" s="100"/>
      <c r="I76" s="108"/>
      <c r="J76" s="108"/>
      <c r="K76" s="108"/>
      <c r="L76" s="108"/>
      <c r="M76" s="113"/>
      <c r="N76" s="100"/>
    </row>
    <row r="77" spans="1:14" ht="39.950000000000003" customHeight="1" x14ac:dyDescent="0.25">
      <c r="A77" s="99"/>
      <c r="B77" s="59"/>
      <c r="C77" s="59"/>
      <c r="D77" s="100"/>
      <c r="E77" s="108"/>
      <c r="F77" s="100"/>
      <c r="G77" s="100"/>
      <c r="H77" s="100"/>
      <c r="I77" s="108"/>
      <c r="J77" s="108"/>
      <c r="K77" s="108"/>
      <c r="L77" s="108"/>
      <c r="M77" s="113"/>
      <c r="N77" s="100"/>
    </row>
    <row r="78" spans="1:14" ht="39.950000000000003" customHeight="1" x14ac:dyDescent="0.25">
      <c r="A78" s="99"/>
      <c r="B78" s="59"/>
      <c r="C78" s="59"/>
      <c r="D78" s="100"/>
      <c r="E78" s="108"/>
      <c r="F78" s="100"/>
      <c r="G78" s="100"/>
      <c r="H78" s="100"/>
      <c r="I78" s="108"/>
      <c r="J78" s="108"/>
      <c r="K78" s="108"/>
      <c r="L78" s="108"/>
      <c r="M78" s="113"/>
      <c r="N78" s="100"/>
    </row>
    <row r="79" spans="1:14" ht="39.950000000000003" customHeight="1" x14ac:dyDescent="0.25">
      <c r="A79" s="99"/>
      <c r="B79" s="59"/>
      <c r="C79" s="59"/>
      <c r="D79" s="100"/>
      <c r="E79" s="108"/>
      <c r="F79" s="100"/>
      <c r="G79" s="100"/>
      <c r="H79" s="100"/>
      <c r="I79" s="108"/>
      <c r="J79" s="108"/>
      <c r="K79" s="108"/>
      <c r="L79" s="108"/>
      <c r="M79" s="113"/>
      <c r="N79" s="100"/>
    </row>
    <row r="80" spans="1:14" ht="39.950000000000003" customHeight="1" x14ac:dyDescent="0.25">
      <c r="A80" s="99"/>
      <c r="B80" s="59"/>
      <c r="C80" s="59"/>
      <c r="D80" s="100"/>
      <c r="E80" s="108"/>
      <c r="F80" s="100"/>
      <c r="G80" s="100"/>
      <c r="H80" s="100"/>
      <c r="I80" s="108"/>
      <c r="J80" s="108"/>
      <c r="K80" s="108"/>
      <c r="L80" s="108"/>
      <c r="M80" s="113"/>
      <c r="N80" s="100"/>
    </row>
    <row r="81" spans="1:14" ht="39.950000000000003" customHeight="1" x14ac:dyDescent="0.25">
      <c r="A81" s="99"/>
      <c r="B81" s="59"/>
      <c r="C81" s="59"/>
      <c r="D81" s="100"/>
      <c r="E81" s="108"/>
      <c r="F81" s="100"/>
      <c r="G81" s="100"/>
      <c r="H81" s="100"/>
      <c r="I81" s="108"/>
      <c r="J81" s="108"/>
      <c r="K81" s="108"/>
      <c r="L81" s="108"/>
      <c r="M81" s="113"/>
      <c r="N81" s="100"/>
    </row>
    <row r="82" spans="1:14" ht="39.950000000000003" customHeight="1" x14ac:dyDescent="0.25">
      <c r="A82" s="99"/>
      <c r="B82" s="59"/>
      <c r="C82" s="59"/>
      <c r="D82" s="100"/>
      <c r="E82" s="108"/>
      <c r="F82" s="100"/>
      <c r="G82" s="100"/>
      <c r="H82" s="100"/>
      <c r="I82" s="108"/>
      <c r="J82" s="108"/>
      <c r="K82" s="108"/>
      <c r="L82" s="108"/>
      <c r="M82" s="113"/>
      <c r="N82" s="100"/>
    </row>
    <row r="83" spans="1:14" ht="39.950000000000003" customHeight="1" x14ac:dyDescent="0.25">
      <c r="A83" s="99"/>
      <c r="B83" s="59"/>
      <c r="C83" s="59"/>
      <c r="D83" s="100"/>
      <c r="E83" s="108"/>
      <c r="F83" s="100"/>
      <c r="G83" s="100"/>
      <c r="H83" s="100"/>
      <c r="I83" s="108"/>
      <c r="J83" s="108"/>
      <c r="K83" s="108"/>
      <c r="L83" s="108"/>
      <c r="M83" s="113"/>
      <c r="N83" s="100"/>
    </row>
    <row r="84" spans="1:14" ht="39.950000000000003" customHeight="1" x14ac:dyDescent="0.25">
      <c r="A84" s="99"/>
      <c r="B84" s="59"/>
      <c r="C84" s="59"/>
      <c r="D84" s="100"/>
      <c r="E84" s="108"/>
      <c r="F84" s="100"/>
      <c r="G84" s="100"/>
      <c r="H84" s="100"/>
      <c r="I84" s="108"/>
      <c r="J84" s="108"/>
      <c r="K84" s="108"/>
      <c r="L84" s="108"/>
      <c r="M84" s="113"/>
      <c r="N84" s="100"/>
    </row>
    <row r="85" spans="1:14" ht="39.950000000000003" customHeight="1" x14ac:dyDescent="0.25">
      <c r="A85" s="99"/>
      <c r="B85" s="59"/>
      <c r="C85" s="59"/>
      <c r="D85" s="100"/>
      <c r="E85" s="108"/>
      <c r="F85" s="100"/>
      <c r="G85" s="100"/>
      <c r="H85" s="100"/>
      <c r="I85" s="108"/>
      <c r="J85" s="108"/>
      <c r="K85" s="108"/>
      <c r="L85" s="108"/>
      <c r="M85" s="113"/>
      <c r="N85" s="100"/>
    </row>
    <row r="86" spans="1:14" ht="39.950000000000003" customHeight="1" x14ac:dyDescent="0.25">
      <c r="A86" s="99"/>
      <c r="B86" s="59"/>
      <c r="C86" s="59"/>
      <c r="D86" s="100"/>
      <c r="E86" s="108"/>
      <c r="F86" s="100"/>
      <c r="G86" s="100"/>
      <c r="H86" s="100"/>
      <c r="I86" s="108"/>
      <c r="J86" s="108"/>
      <c r="K86" s="108"/>
      <c r="L86" s="108"/>
      <c r="M86" s="113"/>
      <c r="N86" s="100"/>
    </row>
    <row r="87" spans="1:14" ht="39.950000000000003" customHeight="1" x14ac:dyDescent="0.25">
      <c r="A87" s="99"/>
      <c r="B87" s="59"/>
      <c r="C87" s="59"/>
      <c r="D87" s="100"/>
      <c r="E87" s="108"/>
      <c r="F87" s="100"/>
      <c r="G87" s="100"/>
      <c r="H87" s="100"/>
      <c r="I87" s="108"/>
      <c r="J87" s="108"/>
      <c r="K87" s="108"/>
      <c r="L87" s="108"/>
      <c r="M87" s="113"/>
      <c r="N87" s="100"/>
    </row>
    <row r="88" spans="1:14" ht="39.950000000000003" customHeight="1" x14ac:dyDescent="0.25">
      <c r="A88" s="99"/>
      <c r="B88" s="59"/>
      <c r="C88" s="59"/>
      <c r="D88" s="100"/>
      <c r="E88" s="108"/>
      <c r="F88" s="100"/>
      <c r="G88" s="100"/>
      <c r="H88" s="100"/>
      <c r="I88" s="108"/>
      <c r="J88" s="108"/>
      <c r="K88" s="108"/>
      <c r="L88" s="108"/>
      <c r="M88" s="113"/>
      <c r="N88" s="100"/>
    </row>
    <row r="89" spans="1:14" ht="39.950000000000003" customHeight="1" x14ac:dyDescent="0.25">
      <c r="A89" s="99"/>
      <c r="B89" s="59"/>
      <c r="C89" s="59"/>
      <c r="D89" s="100"/>
      <c r="E89" s="108"/>
      <c r="F89" s="100"/>
      <c r="G89" s="100"/>
      <c r="H89" s="100"/>
      <c r="I89" s="108"/>
      <c r="J89" s="108"/>
      <c r="K89" s="108"/>
      <c r="L89" s="108"/>
      <c r="M89" s="113"/>
      <c r="N89" s="100"/>
    </row>
    <row r="90" spans="1:14" ht="39.950000000000003" customHeight="1" x14ac:dyDescent="0.25">
      <c r="A90" s="99"/>
      <c r="B90" s="59"/>
      <c r="C90" s="59"/>
      <c r="D90" s="100"/>
      <c r="E90" s="108"/>
      <c r="F90" s="100"/>
      <c r="G90" s="100"/>
      <c r="H90" s="100"/>
      <c r="I90" s="108"/>
      <c r="J90" s="108"/>
      <c r="K90" s="108"/>
      <c r="L90" s="108"/>
      <c r="M90" s="113"/>
      <c r="N90" s="100"/>
    </row>
    <row r="91" spans="1:14" ht="39.950000000000003" customHeight="1" x14ac:dyDescent="0.25">
      <c r="A91" s="99"/>
      <c r="B91" s="59"/>
      <c r="C91" s="59"/>
      <c r="D91" s="100"/>
      <c r="E91" s="108"/>
      <c r="F91" s="100"/>
      <c r="G91" s="100"/>
      <c r="H91" s="100"/>
      <c r="I91" s="108"/>
      <c r="J91" s="108"/>
      <c r="K91" s="108"/>
      <c r="L91" s="108"/>
      <c r="M91" s="113"/>
      <c r="N91" s="100"/>
    </row>
    <row r="92" spans="1:14" ht="39.950000000000003" customHeight="1" x14ac:dyDescent="0.25">
      <c r="A92" s="99"/>
      <c r="B92" s="59"/>
      <c r="C92" s="59"/>
      <c r="D92" s="100"/>
      <c r="E92" s="108"/>
      <c r="F92" s="100"/>
      <c r="G92" s="100"/>
      <c r="H92" s="100"/>
      <c r="I92" s="108"/>
      <c r="J92" s="108"/>
      <c r="K92" s="108"/>
      <c r="L92" s="108"/>
      <c r="M92" s="113"/>
      <c r="N92" s="100"/>
    </row>
    <row r="93" spans="1:14" ht="39.950000000000003" customHeight="1" x14ac:dyDescent="0.25">
      <c r="A93" s="99"/>
      <c r="B93" s="59"/>
      <c r="C93" s="59"/>
      <c r="D93" s="100"/>
      <c r="E93" s="108"/>
      <c r="F93" s="100"/>
      <c r="G93" s="100"/>
      <c r="H93" s="100"/>
      <c r="I93" s="108"/>
      <c r="J93" s="108"/>
      <c r="K93" s="108"/>
      <c r="L93" s="108"/>
      <c r="M93" s="113"/>
      <c r="N93" s="100"/>
    </row>
    <row r="94" spans="1:14" ht="39.950000000000003" customHeight="1" x14ac:dyDescent="0.25">
      <c r="A94" s="99"/>
      <c r="B94" s="59"/>
      <c r="C94" s="59"/>
      <c r="D94" s="100"/>
      <c r="E94" s="108"/>
      <c r="F94" s="100"/>
      <c r="G94" s="100"/>
      <c r="H94" s="100"/>
      <c r="I94" s="108"/>
      <c r="J94" s="108"/>
      <c r="K94" s="108"/>
      <c r="L94" s="108"/>
      <c r="M94" s="113"/>
      <c r="N94" s="100"/>
    </row>
    <row r="95" spans="1:14" ht="39.950000000000003" customHeight="1" x14ac:dyDescent="0.25">
      <c r="A95" s="99"/>
      <c r="B95" s="59"/>
      <c r="C95" s="59"/>
      <c r="D95" s="100"/>
      <c r="E95" s="108"/>
      <c r="F95" s="100"/>
      <c r="G95" s="100"/>
      <c r="H95" s="100"/>
      <c r="I95" s="108"/>
      <c r="J95" s="108"/>
      <c r="K95" s="108"/>
      <c r="L95" s="108"/>
      <c r="M95" s="113"/>
      <c r="N95" s="100"/>
    </row>
    <row r="96" spans="1:14" ht="39.950000000000003" customHeight="1" x14ac:dyDescent="0.25">
      <c r="A96" s="99"/>
      <c r="B96" s="59"/>
      <c r="C96" s="59"/>
      <c r="D96" s="100"/>
      <c r="E96" s="108"/>
      <c r="F96" s="100"/>
      <c r="G96" s="100"/>
      <c r="H96" s="100"/>
      <c r="I96" s="108"/>
      <c r="J96" s="108"/>
      <c r="K96" s="108"/>
      <c r="L96" s="108"/>
      <c r="M96" s="113"/>
      <c r="N96" s="100"/>
    </row>
    <row r="97" spans="1:14" ht="39.950000000000003" customHeight="1" x14ac:dyDescent="0.25">
      <c r="A97" s="99"/>
      <c r="B97" s="59"/>
      <c r="C97" s="59"/>
      <c r="D97" s="100"/>
      <c r="E97" s="108"/>
      <c r="F97" s="100"/>
      <c r="G97" s="100"/>
      <c r="H97" s="100"/>
      <c r="I97" s="108"/>
      <c r="J97" s="108"/>
      <c r="K97" s="108"/>
      <c r="L97" s="108"/>
      <c r="M97" s="113"/>
      <c r="N97" s="100"/>
    </row>
    <row r="98" spans="1:14" ht="39.950000000000003" customHeight="1" x14ac:dyDescent="0.25">
      <c r="A98" s="99"/>
      <c r="B98" s="59"/>
      <c r="C98" s="59"/>
      <c r="D98" s="100"/>
      <c r="E98" s="108"/>
      <c r="F98" s="100"/>
      <c r="G98" s="100"/>
      <c r="H98" s="100"/>
      <c r="I98" s="108"/>
      <c r="J98" s="108"/>
      <c r="K98" s="108"/>
      <c r="L98" s="108"/>
      <c r="M98" s="113"/>
      <c r="N98" s="100"/>
    </row>
    <row r="99" spans="1:14" ht="39.950000000000003" customHeight="1" x14ac:dyDescent="0.25">
      <c r="A99" s="99"/>
      <c r="B99" s="59"/>
      <c r="C99" s="59"/>
      <c r="D99" s="100"/>
      <c r="E99" s="108"/>
      <c r="F99" s="100"/>
      <c r="G99" s="100"/>
      <c r="H99" s="100"/>
      <c r="I99" s="108"/>
      <c r="J99" s="108"/>
      <c r="K99" s="108"/>
      <c r="L99" s="108"/>
      <c r="M99" s="113"/>
      <c r="N99" s="100"/>
    </row>
    <row r="100" spans="1:14" ht="39.950000000000003" customHeight="1" x14ac:dyDescent="0.25">
      <c r="A100" s="99"/>
      <c r="B100" s="59"/>
      <c r="C100" s="59"/>
      <c r="D100" s="100"/>
      <c r="E100" s="108"/>
      <c r="F100" s="100"/>
      <c r="G100" s="100"/>
      <c r="H100" s="100"/>
      <c r="I100" s="108"/>
      <c r="J100" s="108"/>
      <c r="K100" s="108"/>
      <c r="L100" s="108"/>
      <c r="M100" s="113"/>
      <c r="N100" s="100"/>
    </row>
    <row r="101" spans="1:14" ht="39.950000000000003" customHeight="1" x14ac:dyDescent="0.25">
      <c r="A101" s="99"/>
      <c r="B101" s="59"/>
      <c r="C101" s="59"/>
      <c r="D101" s="100"/>
      <c r="E101" s="108"/>
      <c r="F101" s="100"/>
      <c r="G101" s="100"/>
      <c r="H101" s="100"/>
      <c r="I101" s="108"/>
      <c r="J101" s="108"/>
      <c r="K101" s="108"/>
      <c r="L101" s="108"/>
      <c r="M101" s="113"/>
      <c r="N101" s="100"/>
    </row>
    <row r="102" spans="1:14" ht="39.950000000000003" customHeight="1" x14ac:dyDescent="0.25">
      <c r="A102" s="99"/>
      <c r="B102" s="59"/>
      <c r="C102" s="59"/>
      <c r="D102" s="100"/>
      <c r="E102" s="108"/>
      <c r="F102" s="100"/>
      <c r="G102" s="100"/>
      <c r="H102" s="100"/>
      <c r="I102" s="108"/>
      <c r="J102" s="108"/>
      <c r="K102" s="108"/>
      <c r="L102" s="108"/>
      <c r="M102" s="113"/>
      <c r="N102" s="100"/>
    </row>
    <row r="103" spans="1:14" ht="39.950000000000003" customHeight="1" x14ac:dyDescent="0.25">
      <c r="A103" s="99"/>
      <c r="B103" s="59"/>
      <c r="C103" s="59"/>
      <c r="D103" s="100"/>
      <c r="E103" s="108"/>
      <c r="F103" s="100"/>
      <c r="G103" s="100"/>
      <c r="H103" s="100"/>
      <c r="I103" s="108"/>
      <c r="J103" s="108"/>
      <c r="K103" s="108"/>
      <c r="L103" s="108"/>
      <c r="M103" s="113"/>
      <c r="N103" s="100"/>
    </row>
    <row r="104" spans="1:14" ht="39.950000000000003" customHeight="1" x14ac:dyDescent="0.25">
      <c r="A104" s="99"/>
      <c r="B104" s="59"/>
      <c r="C104" s="59"/>
      <c r="D104" s="100"/>
      <c r="E104" s="108"/>
      <c r="F104" s="100"/>
      <c r="G104" s="100"/>
      <c r="H104" s="100"/>
      <c r="I104" s="108"/>
      <c r="J104" s="108"/>
      <c r="K104" s="108"/>
      <c r="L104" s="108"/>
      <c r="M104" s="113"/>
      <c r="N104" s="100"/>
    </row>
    <row r="105" spans="1:14" ht="39.950000000000003" customHeight="1" x14ac:dyDescent="0.25">
      <c r="A105" s="99"/>
      <c r="B105" s="59"/>
      <c r="C105" s="59"/>
      <c r="D105" s="100"/>
      <c r="E105" s="108"/>
      <c r="F105" s="100"/>
      <c r="G105" s="100"/>
      <c r="H105" s="100"/>
      <c r="I105" s="108"/>
      <c r="J105" s="108"/>
      <c r="K105" s="108"/>
      <c r="L105" s="108"/>
      <c r="M105" s="113"/>
      <c r="N105" s="100"/>
    </row>
    <row r="106" spans="1:14" ht="39.950000000000003" customHeight="1" x14ac:dyDescent="0.25">
      <c r="A106" s="99"/>
      <c r="B106" s="59"/>
      <c r="C106" s="59"/>
      <c r="D106" s="100"/>
      <c r="E106" s="108"/>
      <c r="F106" s="100"/>
      <c r="G106" s="100"/>
      <c r="H106" s="100"/>
      <c r="I106" s="108"/>
      <c r="J106" s="108"/>
      <c r="K106" s="108"/>
      <c r="L106" s="108"/>
      <c r="M106" s="113"/>
      <c r="N106" s="100"/>
    </row>
    <row r="107" spans="1:14" ht="39.950000000000003" customHeight="1" x14ac:dyDescent="0.25">
      <c r="A107" s="99"/>
      <c r="B107" s="59"/>
      <c r="C107" s="59"/>
      <c r="D107" s="100"/>
      <c r="E107" s="108"/>
      <c r="F107" s="100"/>
      <c r="G107" s="100"/>
      <c r="H107" s="100"/>
      <c r="I107" s="108"/>
      <c r="J107" s="108"/>
      <c r="K107" s="108"/>
      <c r="L107" s="108"/>
      <c r="M107" s="113"/>
      <c r="N107" s="100"/>
    </row>
    <row r="108" spans="1:14" ht="39.950000000000003" customHeight="1" x14ac:dyDescent="0.25">
      <c r="A108" s="99"/>
      <c r="B108" s="59"/>
      <c r="C108" s="59"/>
      <c r="D108" s="100"/>
      <c r="E108" s="108"/>
      <c r="F108" s="100"/>
      <c r="G108" s="100"/>
      <c r="H108" s="100"/>
      <c r="I108" s="108"/>
      <c r="J108" s="108"/>
      <c r="K108" s="108"/>
      <c r="L108" s="108"/>
      <c r="M108" s="113"/>
      <c r="N108" s="100"/>
    </row>
    <row r="109" spans="1:14" ht="39.950000000000003" customHeight="1" x14ac:dyDescent="0.25">
      <c r="A109" s="99"/>
      <c r="B109" s="59"/>
      <c r="C109" s="59"/>
      <c r="D109" s="100"/>
      <c r="E109" s="108"/>
      <c r="F109" s="100"/>
      <c r="G109" s="100"/>
      <c r="H109" s="100"/>
      <c r="I109" s="108"/>
      <c r="J109" s="108"/>
      <c r="K109" s="108"/>
      <c r="L109" s="108"/>
      <c r="M109" s="113"/>
      <c r="N109" s="100"/>
    </row>
    <row r="110" spans="1:14" ht="39.950000000000003" customHeight="1" x14ac:dyDescent="0.25">
      <c r="A110" s="99"/>
      <c r="B110" s="59"/>
      <c r="C110" s="59"/>
      <c r="D110" s="100"/>
      <c r="E110" s="108"/>
      <c r="F110" s="100"/>
      <c r="G110" s="100"/>
      <c r="H110" s="100"/>
      <c r="I110" s="108"/>
      <c r="J110" s="108"/>
      <c r="K110" s="108"/>
      <c r="L110" s="108"/>
      <c r="M110" s="113"/>
      <c r="N110" s="100"/>
    </row>
    <row r="111" spans="1:14" ht="39.950000000000003" customHeight="1" x14ac:dyDescent="0.25">
      <c r="A111" s="99"/>
      <c r="B111" s="59"/>
      <c r="C111" s="59"/>
      <c r="D111" s="100"/>
      <c r="E111" s="108"/>
      <c r="F111" s="100"/>
      <c r="G111" s="100"/>
      <c r="H111" s="100"/>
      <c r="I111" s="108"/>
      <c r="J111" s="108"/>
      <c r="K111" s="108"/>
      <c r="L111" s="108"/>
      <c r="M111" s="113"/>
      <c r="N111" s="100"/>
    </row>
    <row r="112" spans="1:14" ht="39.950000000000003" customHeight="1" x14ac:dyDescent="0.25">
      <c r="A112" s="99"/>
      <c r="B112" s="59"/>
      <c r="C112" s="59"/>
      <c r="D112" s="100"/>
      <c r="E112" s="108"/>
      <c r="F112" s="100"/>
      <c r="G112" s="100"/>
      <c r="H112" s="100"/>
      <c r="I112" s="108"/>
      <c r="J112" s="108"/>
      <c r="K112" s="108"/>
      <c r="L112" s="108"/>
      <c r="M112" s="113"/>
      <c r="N112" s="100"/>
    </row>
    <row r="113" spans="1:14" ht="39.950000000000003" customHeight="1" x14ac:dyDescent="0.25">
      <c r="A113" s="99"/>
      <c r="B113" s="59"/>
      <c r="C113" s="59"/>
      <c r="D113" s="100"/>
      <c r="E113" s="108"/>
      <c r="F113" s="100"/>
      <c r="G113" s="100"/>
      <c r="H113" s="100"/>
      <c r="I113" s="108"/>
      <c r="J113" s="108"/>
      <c r="K113" s="108"/>
      <c r="L113" s="108"/>
      <c r="M113" s="113"/>
      <c r="N113" s="100"/>
    </row>
    <row r="114" spans="1:14" ht="39.950000000000003" customHeight="1" x14ac:dyDescent="0.25">
      <c r="A114" s="99"/>
      <c r="B114" s="59"/>
      <c r="C114" s="59"/>
      <c r="D114" s="100"/>
      <c r="E114" s="108"/>
      <c r="F114" s="100"/>
      <c r="G114" s="100"/>
      <c r="H114" s="100"/>
      <c r="I114" s="108"/>
      <c r="J114" s="108"/>
      <c r="K114" s="108"/>
      <c r="L114" s="108"/>
      <c r="M114" s="113"/>
      <c r="N114" s="100"/>
    </row>
    <row r="115" spans="1:14" ht="39.950000000000003" customHeight="1" x14ac:dyDescent="0.25">
      <c r="A115" s="99"/>
      <c r="B115" s="59"/>
      <c r="C115" s="59"/>
      <c r="D115" s="100"/>
      <c r="E115" s="108"/>
      <c r="F115" s="100"/>
      <c r="G115" s="100"/>
      <c r="H115" s="100"/>
      <c r="I115" s="108"/>
      <c r="J115" s="108"/>
      <c r="K115" s="108"/>
      <c r="L115" s="108"/>
      <c r="M115" s="113"/>
      <c r="N115" s="100"/>
    </row>
    <row r="116" spans="1:14" ht="39.950000000000003" customHeight="1" x14ac:dyDescent="0.25">
      <c r="A116" s="99"/>
      <c r="B116" s="59"/>
      <c r="C116" s="59"/>
      <c r="D116" s="100"/>
      <c r="E116" s="108"/>
      <c r="F116" s="100"/>
      <c r="G116" s="100"/>
      <c r="H116" s="100"/>
      <c r="I116" s="108"/>
      <c r="J116" s="108"/>
      <c r="K116" s="108"/>
      <c r="L116" s="108"/>
      <c r="M116" s="113"/>
      <c r="N116" s="100"/>
    </row>
    <row r="117" spans="1:14" ht="39.950000000000003" customHeight="1" x14ac:dyDescent="0.25">
      <c r="A117" s="99"/>
      <c r="B117" s="59"/>
      <c r="C117" s="59"/>
      <c r="D117" s="100"/>
      <c r="E117" s="108"/>
      <c r="F117" s="100"/>
      <c r="G117" s="100"/>
      <c r="H117" s="100"/>
      <c r="I117" s="108"/>
      <c r="J117" s="108"/>
      <c r="K117" s="108"/>
      <c r="L117" s="108"/>
      <c r="M117" s="113"/>
      <c r="N117" s="100"/>
    </row>
    <row r="118" spans="1:14" ht="39.950000000000003" customHeight="1" x14ac:dyDescent="0.25">
      <c r="A118" s="99"/>
      <c r="B118" s="59"/>
      <c r="C118" s="59"/>
      <c r="D118" s="100"/>
      <c r="E118" s="108"/>
      <c r="F118" s="100"/>
      <c r="G118" s="100"/>
      <c r="H118" s="100"/>
      <c r="I118" s="108"/>
      <c r="J118" s="108"/>
      <c r="K118" s="108"/>
      <c r="L118" s="108"/>
      <c r="M118" s="113"/>
      <c r="N118" s="100"/>
    </row>
    <row r="119" spans="1:14" ht="39.950000000000003" customHeight="1" x14ac:dyDescent="0.25">
      <c r="A119" s="99"/>
      <c r="B119" s="59"/>
      <c r="C119" s="59"/>
      <c r="D119" s="100"/>
      <c r="E119" s="108"/>
      <c r="F119" s="100"/>
      <c r="G119" s="100"/>
      <c r="H119" s="100"/>
      <c r="I119" s="108"/>
      <c r="J119" s="108"/>
      <c r="K119" s="108"/>
      <c r="L119" s="108"/>
      <c r="M119" s="113"/>
      <c r="N119" s="100"/>
    </row>
    <row r="120" spans="1:14" ht="39.950000000000003" customHeight="1" x14ac:dyDescent="0.25">
      <c r="A120" s="99"/>
      <c r="B120" s="59"/>
      <c r="C120" s="59"/>
      <c r="D120" s="100"/>
      <c r="E120" s="108"/>
      <c r="F120" s="100"/>
      <c r="G120" s="100"/>
      <c r="H120" s="100"/>
      <c r="I120" s="108"/>
      <c r="J120" s="108"/>
      <c r="K120" s="108"/>
      <c r="L120" s="108"/>
      <c r="M120" s="113"/>
      <c r="N120" s="100"/>
    </row>
    <row r="121" spans="1:14" ht="39.950000000000003" customHeight="1" x14ac:dyDescent="0.25">
      <c r="A121" s="99"/>
      <c r="B121" s="59"/>
      <c r="C121" s="59"/>
      <c r="D121" s="100"/>
      <c r="E121" s="108"/>
      <c r="F121" s="100"/>
      <c r="G121" s="100"/>
      <c r="H121" s="100"/>
      <c r="I121" s="108"/>
      <c r="J121" s="108"/>
      <c r="K121" s="108"/>
      <c r="L121" s="108"/>
      <c r="M121" s="113"/>
      <c r="N121" s="100"/>
    </row>
    <row r="122" spans="1:14" ht="39.950000000000003" customHeight="1" x14ac:dyDescent="0.25">
      <c r="A122" s="99"/>
      <c r="B122" s="59"/>
      <c r="C122" s="59"/>
      <c r="D122" s="100"/>
      <c r="E122" s="108"/>
      <c r="F122" s="100"/>
      <c r="G122" s="100"/>
      <c r="H122" s="100"/>
      <c r="I122" s="108"/>
      <c r="J122" s="108"/>
      <c r="K122" s="108"/>
      <c r="L122" s="108"/>
      <c r="M122" s="113"/>
      <c r="N122" s="100"/>
    </row>
    <row r="123" spans="1:14" ht="39.950000000000003" customHeight="1" x14ac:dyDescent="0.25">
      <c r="A123" s="99"/>
      <c r="B123" s="59"/>
      <c r="C123" s="59"/>
      <c r="D123" s="100"/>
      <c r="E123" s="108"/>
      <c r="F123" s="100"/>
      <c r="G123" s="100"/>
      <c r="H123" s="100"/>
      <c r="I123" s="108"/>
      <c r="J123" s="108"/>
      <c r="K123" s="108"/>
      <c r="L123" s="108"/>
      <c r="M123" s="113"/>
      <c r="N123" s="100"/>
    </row>
    <row r="124" spans="1:14" ht="39.950000000000003" customHeight="1" x14ac:dyDescent="0.25">
      <c r="A124" s="99"/>
      <c r="B124" s="59"/>
      <c r="C124" s="59"/>
      <c r="D124" s="100"/>
      <c r="E124" s="108"/>
      <c r="F124" s="100"/>
      <c r="G124" s="100"/>
      <c r="H124" s="100"/>
      <c r="I124" s="108"/>
      <c r="J124" s="108"/>
      <c r="K124" s="108"/>
      <c r="L124" s="108"/>
      <c r="M124" s="113"/>
      <c r="N124" s="100"/>
    </row>
    <row r="125" spans="1:14" ht="39.950000000000003" customHeight="1" x14ac:dyDescent="0.25">
      <c r="A125" s="99"/>
      <c r="B125" s="59"/>
      <c r="C125" s="59"/>
      <c r="D125" s="100"/>
      <c r="E125" s="108"/>
      <c r="F125" s="100"/>
      <c r="G125" s="100"/>
      <c r="H125" s="100"/>
      <c r="I125" s="108"/>
      <c r="J125" s="108"/>
      <c r="K125" s="108"/>
      <c r="L125" s="108"/>
      <c r="M125" s="113"/>
      <c r="N125" s="100"/>
    </row>
    <row r="126" spans="1:14" ht="39.950000000000003" customHeight="1" x14ac:dyDescent="0.25">
      <c r="A126" s="99"/>
      <c r="B126" s="59"/>
      <c r="C126" s="59"/>
      <c r="D126" s="100"/>
      <c r="E126" s="108"/>
      <c r="F126" s="100"/>
      <c r="G126" s="100"/>
      <c r="H126" s="100"/>
      <c r="I126" s="108"/>
      <c r="J126" s="108"/>
      <c r="K126" s="108"/>
      <c r="L126" s="108"/>
      <c r="M126" s="113"/>
      <c r="N126" s="100"/>
    </row>
    <row r="127" spans="1:14" ht="39.950000000000003" customHeight="1" x14ac:dyDescent="0.25">
      <c r="A127" s="99"/>
      <c r="B127" s="59"/>
      <c r="C127" s="59"/>
      <c r="D127" s="100"/>
      <c r="E127" s="108"/>
      <c r="F127" s="100"/>
      <c r="G127" s="100"/>
      <c r="H127" s="100"/>
      <c r="I127" s="108"/>
      <c r="J127" s="108"/>
      <c r="K127" s="108"/>
      <c r="L127" s="108"/>
      <c r="M127" s="113"/>
      <c r="N127" s="100"/>
    </row>
    <row r="128" spans="1:14" ht="39.950000000000003" customHeight="1" x14ac:dyDescent="0.25">
      <c r="A128" s="99"/>
      <c r="B128" s="59"/>
      <c r="C128" s="59"/>
      <c r="D128" s="100"/>
      <c r="E128" s="108"/>
      <c r="F128" s="100"/>
      <c r="G128" s="100"/>
      <c r="H128" s="100"/>
      <c r="I128" s="108"/>
      <c r="J128" s="108"/>
      <c r="K128" s="108"/>
      <c r="L128" s="108"/>
      <c r="M128" s="113"/>
      <c r="N128" s="100"/>
    </row>
    <row r="129" spans="1:14" ht="39.950000000000003" customHeight="1" x14ac:dyDescent="0.25">
      <c r="A129" s="99"/>
      <c r="B129" s="59"/>
      <c r="C129" s="59"/>
      <c r="D129" s="100"/>
      <c r="E129" s="108"/>
      <c r="F129" s="100"/>
      <c r="G129" s="100"/>
      <c r="H129" s="100"/>
      <c r="I129" s="108"/>
      <c r="J129" s="108"/>
      <c r="K129" s="108"/>
      <c r="L129" s="108"/>
      <c r="M129" s="113"/>
      <c r="N129" s="100"/>
    </row>
    <row r="130" spans="1:14" ht="39.950000000000003" customHeight="1" x14ac:dyDescent="0.25">
      <c r="A130" s="99"/>
      <c r="B130" s="59"/>
      <c r="C130" s="59"/>
      <c r="D130" s="100"/>
      <c r="E130" s="108"/>
      <c r="F130" s="100"/>
      <c r="G130" s="100"/>
      <c r="H130" s="100"/>
      <c r="I130" s="108"/>
      <c r="J130" s="108"/>
      <c r="K130" s="108"/>
      <c r="L130" s="108"/>
      <c r="M130" s="113"/>
      <c r="N130" s="100"/>
    </row>
    <row r="131" spans="1:14" ht="39.950000000000003" customHeight="1" x14ac:dyDescent="0.25">
      <c r="A131" s="99"/>
      <c r="B131" s="59"/>
      <c r="C131" s="59"/>
      <c r="D131" s="100"/>
      <c r="E131" s="108"/>
      <c r="F131" s="100"/>
      <c r="G131" s="100"/>
      <c r="H131" s="100"/>
      <c r="I131" s="108"/>
      <c r="J131" s="108"/>
      <c r="K131" s="108"/>
      <c r="L131" s="108"/>
      <c r="M131" s="113"/>
      <c r="N131" s="100"/>
    </row>
    <row r="132" spans="1:14" ht="39.950000000000003" customHeight="1" x14ac:dyDescent="0.25">
      <c r="A132" s="99"/>
      <c r="B132" s="59"/>
      <c r="C132" s="59"/>
      <c r="D132" s="100"/>
      <c r="E132" s="108"/>
      <c r="F132" s="100"/>
      <c r="G132" s="100"/>
      <c r="H132" s="100"/>
      <c r="I132" s="108"/>
      <c r="J132" s="108"/>
      <c r="K132" s="108"/>
      <c r="L132" s="108"/>
      <c r="M132" s="113"/>
      <c r="N132" s="100"/>
    </row>
    <row r="133" spans="1:14" ht="39.950000000000003" customHeight="1" x14ac:dyDescent="0.25">
      <c r="A133" s="99"/>
      <c r="B133" s="59"/>
      <c r="C133" s="59"/>
      <c r="D133" s="100"/>
      <c r="E133" s="108"/>
      <c r="F133" s="100"/>
      <c r="G133" s="100"/>
      <c r="H133" s="100"/>
      <c r="I133" s="108"/>
      <c r="J133" s="108"/>
      <c r="K133" s="108"/>
      <c r="L133" s="108"/>
      <c r="M133" s="113"/>
      <c r="N133" s="100"/>
    </row>
    <row r="134" spans="1:14" ht="39.950000000000003" customHeight="1" x14ac:dyDescent="0.25">
      <c r="A134" s="99"/>
      <c r="B134" s="59"/>
      <c r="C134" s="59"/>
      <c r="D134" s="100"/>
      <c r="E134" s="108"/>
      <c r="F134" s="100"/>
      <c r="G134" s="100"/>
      <c r="H134" s="100"/>
      <c r="I134" s="108"/>
      <c r="J134" s="108"/>
      <c r="K134" s="108"/>
      <c r="L134" s="108"/>
      <c r="M134" s="113"/>
      <c r="N134" s="100"/>
    </row>
    <row r="135" spans="1:14" ht="39.950000000000003" customHeight="1" x14ac:dyDescent="0.25">
      <c r="A135" s="99"/>
      <c r="B135" s="59"/>
      <c r="C135" s="59"/>
      <c r="D135" s="100"/>
      <c r="E135" s="108"/>
      <c r="F135" s="100"/>
      <c r="G135" s="100"/>
      <c r="H135" s="100"/>
      <c r="I135" s="108"/>
      <c r="J135" s="108"/>
      <c r="K135" s="108"/>
      <c r="L135" s="108"/>
      <c r="M135" s="113"/>
      <c r="N135" s="100"/>
    </row>
    <row r="136" spans="1:14" ht="39.950000000000003" customHeight="1" x14ac:dyDescent="0.25">
      <c r="A136" s="99"/>
      <c r="B136" s="59"/>
      <c r="C136" s="59"/>
      <c r="D136" s="100"/>
      <c r="E136" s="108"/>
      <c r="F136" s="100"/>
      <c r="G136" s="100"/>
      <c r="H136" s="100"/>
      <c r="I136" s="108"/>
      <c r="J136" s="108"/>
      <c r="K136" s="108"/>
      <c r="L136" s="108"/>
      <c r="M136" s="113"/>
      <c r="N136" s="100"/>
    </row>
    <row r="137" spans="1:14" ht="39.950000000000003" customHeight="1" x14ac:dyDescent="0.25">
      <c r="A137" s="99"/>
      <c r="B137" s="59"/>
      <c r="C137" s="59"/>
      <c r="D137" s="100"/>
      <c r="E137" s="108"/>
      <c r="F137" s="100"/>
      <c r="G137" s="100"/>
      <c r="H137" s="100"/>
      <c r="I137" s="108"/>
      <c r="J137" s="108"/>
      <c r="K137" s="108"/>
      <c r="L137" s="108"/>
      <c r="M137" s="113"/>
      <c r="N137" s="100"/>
    </row>
    <row r="138" spans="1:14" ht="39.950000000000003" customHeight="1" x14ac:dyDescent="0.25">
      <c r="A138" s="99"/>
      <c r="B138" s="59"/>
      <c r="C138" s="59"/>
      <c r="D138" s="100"/>
      <c r="E138" s="108"/>
      <c r="F138" s="100"/>
      <c r="G138" s="100"/>
      <c r="H138" s="100"/>
      <c r="I138" s="108"/>
      <c r="J138" s="108"/>
      <c r="K138" s="108"/>
      <c r="L138" s="108"/>
      <c r="M138" s="113"/>
      <c r="N138" s="100"/>
    </row>
    <row r="139" spans="1:14" ht="39.950000000000003" customHeight="1" x14ac:dyDescent="0.25">
      <c r="A139" s="99"/>
      <c r="B139" s="59"/>
      <c r="C139" s="59"/>
      <c r="D139" s="100"/>
      <c r="E139" s="108"/>
      <c r="F139" s="100"/>
      <c r="G139" s="100"/>
      <c r="H139" s="100"/>
      <c r="I139" s="108"/>
      <c r="J139" s="108"/>
      <c r="K139" s="108"/>
      <c r="L139" s="108"/>
      <c r="M139" s="113"/>
      <c r="N139" s="100"/>
    </row>
    <row r="140" spans="1:14" ht="39.950000000000003" customHeight="1" x14ac:dyDescent="0.25">
      <c r="A140" s="99"/>
      <c r="B140" s="59"/>
      <c r="C140" s="59"/>
      <c r="D140" s="100"/>
      <c r="E140" s="108"/>
      <c r="F140" s="100"/>
      <c r="G140" s="100"/>
      <c r="H140" s="100"/>
      <c r="I140" s="108"/>
      <c r="J140" s="108"/>
      <c r="K140" s="108"/>
      <c r="L140" s="108"/>
      <c r="M140" s="113"/>
      <c r="N140" s="100"/>
    </row>
    <row r="141" spans="1:14" ht="39.950000000000003" customHeight="1" x14ac:dyDescent="0.25">
      <c r="A141" s="99"/>
      <c r="B141" s="59"/>
      <c r="C141" s="59"/>
      <c r="D141" s="100"/>
      <c r="E141" s="108"/>
      <c r="F141" s="100"/>
      <c r="G141" s="100"/>
      <c r="H141" s="100"/>
      <c r="I141" s="108"/>
      <c r="J141" s="108"/>
      <c r="K141" s="108"/>
      <c r="L141" s="108"/>
      <c r="M141" s="113"/>
      <c r="N141" s="100"/>
    </row>
    <row r="142" spans="1:14" ht="39.950000000000003" customHeight="1" x14ac:dyDescent="0.25">
      <c r="A142" s="99"/>
      <c r="B142" s="59"/>
      <c r="C142" s="59"/>
      <c r="D142" s="100"/>
      <c r="E142" s="108"/>
      <c r="F142" s="100"/>
      <c r="G142" s="100"/>
      <c r="H142" s="100"/>
      <c r="I142" s="108"/>
      <c r="J142" s="108"/>
      <c r="K142" s="108"/>
      <c r="L142" s="108"/>
      <c r="M142" s="113"/>
      <c r="N142" s="100"/>
    </row>
    <row r="143" spans="1:14" ht="39.950000000000003" customHeight="1" x14ac:dyDescent="0.25">
      <c r="A143" s="99"/>
      <c r="B143" s="59"/>
      <c r="C143" s="59"/>
      <c r="D143" s="100"/>
      <c r="E143" s="108"/>
      <c r="F143" s="100"/>
      <c r="G143" s="100"/>
      <c r="H143" s="100"/>
      <c r="I143" s="108"/>
      <c r="J143" s="108"/>
      <c r="K143" s="108"/>
      <c r="L143" s="108"/>
      <c r="M143" s="113"/>
      <c r="N143" s="100"/>
    </row>
    <row r="144" spans="1:14" ht="39.950000000000003" customHeight="1" x14ac:dyDescent="0.25">
      <c r="A144" s="99"/>
      <c r="B144" s="59"/>
      <c r="C144" s="59"/>
      <c r="D144" s="100"/>
      <c r="E144" s="108"/>
      <c r="F144" s="100"/>
      <c r="G144" s="100"/>
      <c r="H144" s="100"/>
      <c r="I144" s="108"/>
      <c r="J144" s="108"/>
      <c r="K144" s="108"/>
      <c r="L144" s="108"/>
      <c r="M144" s="113"/>
      <c r="N144" s="100"/>
    </row>
    <row r="145" spans="1:14" ht="39.950000000000003" customHeight="1" x14ac:dyDescent="0.25">
      <c r="A145" s="99"/>
      <c r="B145" s="59"/>
      <c r="C145" s="59"/>
      <c r="D145" s="100"/>
      <c r="E145" s="108"/>
      <c r="F145" s="100"/>
      <c r="G145" s="100"/>
      <c r="H145" s="100"/>
      <c r="I145" s="108"/>
      <c r="J145" s="108"/>
      <c r="K145" s="108"/>
      <c r="L145" s="108"/>
      <c r="M145" s="113"/>
      <c r="N145" s="100"/>
    </row>
    <row r="146" spans="1:14" ht="39.950000000000003" customHeight="1" x14ac:dyDescent="0.25">
      <c r="A146" s="99"/>
      <c r="B146" s="59"/>
      <c r="C146" s="59"/>
      <c r="D146" s="100"/>
      <c r="E146" s="108"/>
      <c r="F146" s="100"/>
      <c r="G146" s="100"/>
      <c r="H146" s="100"/>
      <c r="I146" s="108"/>
      <c r="J146" s="108"/>
      <c r="K146" s="108"/>
      <c r="L146" s="108"/>
      <c r="M146" s="113"/>
      <c r="N146" s="100"/>
    </row>
    <row r="147" spans="1:14" ht="39.950000000000003" customHeight="1" x14ac:dyDescent="0.25">
      <c r="A147" s="99"/>
      <c r="B147" s="59"/>
      <c r="C147" s="59"/>
      <c r="D147" s="100"/>
      <c r="E147" s="108"/>
      <c r="F147" s="100"/>
      <c r="G147" s="100"/>
      <c r="H147" s="100"/>
      <c r="I147" s="108"/>
      <c r="J147" s="108"/>
      <c r="K147" s="108"/>
      <c r="L147" s="108"/>
      <c r="M147" s="113"/>
      <c r="N147" s="100"/>
    </row>
    <row r="148" spans="1:14" ht="39.950000000000003" customHeight="1" x14ac:dyDescent="0.25">
      <c r="A148" s="99"/>
      <c r="B148" s="59"/>
      <c r="C148" s="59"/>
      <c r="D148" s="100"/>
      <c r="E148" s="108"/>
      <c r="F148" s="100"/>
      <c r="G148" s="100"/>
      <c r="H148" s="100"/>
      <c r="I148" s="108"/>
      <c r="J148" s="108"/>
      <c r="K148" s="108"/>
      <c r="L148" s="108"/>
      <c r="M148" s="113"/>
      <c r="N148" s="100"/>
    </row>
    <row r="149" spans="1:14" ht="39.950000000000003" customHeight="1" x14ac:dyDescent="0.25">
      <c r="A149" s="99"/>
      <c r="B149" s="59"/>
      <c r="C149" s="59"/>
      <c r="D149" s="100"/>
      <c r="E149" s="108"/>
      <c r="F149" s="100"/>
      <c r="G149" s="100"/>
      <c r="H149" s="100"/>
      <c r="I149" s="108"/>
      <c r="J149" s="108"/>
      <c r="K149" s="108"/>
      <c r="L149" s="108"/>
      <c r="M149" s="113"/>
      <c r="N149" s="100"/>
    </row>
    <row r="150" spans="1:14" ht="39.950000000000003" customHeight="1" x14ac:dyDescent="0.25">
      <c r="A150" s="99"/>
      <c r="B150" s="59"/>
      <c r="C150" s="59"/>
      <c r="D150" s="100"/>
      <c r="E150" s="108"/>
      <c r="F150" s="100"/>
      <c r="G150" s="100"/>
      <c r="H150" s="100"/>
      <c r="I150" s="108"/>
      <c r="J150" s="108"/>
      <c r="K150" s="108"/>
      <c r="L150" s="108"/>
      <c r="M150" s="113"/>
      <c r="N150" s="100"/>
    </row>
    <row r="151" spans="1:14" ht="39.950000000000003" customHeight="1" x14ac:dyDescent="0.25">
      <c r="A151" s="99"/>
      <c r="B151" s="59"/>
      <c r="C151" s="59"/>
      <c r="D151" s="100"/>
      <c r="E151" s="108"/>
      <c r="F151" s="100"/>
      <c r="G151" s="100"/>
      <c r="H151" s="100"/>
      <c r="I151" s="108"/>
      <c r="J151" s="108"/>
      <c r="K151" s="108"/>
      <c r="L151" s="108"/>
      <c r="M151" s="113"/>
      <c r="N151" s="100"/>
    </row>
    <row r="152" spans="1:14" ht="39.950000000000003" customHeight="1" x14ac:dyDescent="0.25">
      <c r="A152" s="99"/>
      <c r="B152" s="59"/>
      <c r="C152" s="59"/>
      <c r="D152" s="100"/>
      <c r="E152" s="108"/>
      <c r="F152" s="100"/>
      <c r="G152" s="100"/>
      <c r="H152" s="100"/>
      <c r="I152" s="108"/>
      <c r="J152" s="108"/>
      <c r="K152" s="108"/>
      <c r="L152" s="108"/>
      <c r="M152" s="113"/>
      <c r="N152" s="100"/>
    </row>
    <row r="153" spans="1:14" ht="39.950000000000003" customHeight="1" x14ac:dyDescent="0.25">
      <c r="A153" s="99"/>
      <c r="B153" s="59"/>
    </row>
    <row r="154" spans="1:14" ht="39.950000000000003" customHeight="1" x14ac:dyDescent="0.25">
      <c r="A154" s="99"/>
      <c r="B154" s="59"/>
    </row>
    <row r="155" spans="1:14" ht="39.950000000000003" customHeight="1" x14ac:dyDescent="0.25">
      <c r="A155" s="99"/>
      <c r="B155" s="59"/>
    </row>
    <row r="156" spans="1:14" ht="39.950000000000003" customHeight="1" x14ac:dyDescent="0.25">
      <c r="A156" s="99"/>
      <c r="B156" s="59"/>
    </row>
    <row r="157" spans="1:14" ht="39.950000000000003" customHeight="1" x14ac:dyDescent="0.25">
      <c r="A157" s="99"/>
      <c r="B157" s="59"/>
    </row>
    <row r="158" spans="1:14" ht="39.950000000000003" customHeight="1" x14ac:dyDescent="0.25">
      <c r="A158" s="99"/>
      <c r="B158" s="59"/>
    </row>
    <row r="159" spans="1:14" ht="39.950000000000003" customHeight="1" x14ac:dyDescent="0.25">
      <c r="A159" s="99"/>
      <c r="B159" s="59"/>
    </row>
    <row r="160" spans="1:14" ht="39.950000000000003" customHeight="1" x14ac:dyDescent="0.25">
      <c r="A160" s="99"/>
      <c r="B160" s="59"/>
    </row>
    <row r="161" spans="1:2" ht="39.950000000000003" customHeight="1" x14ac:dyDescent="0.25">
      <c r="A161" s="99"/>
      <c r="B161" s="59"/>
    </row>
    <row r="162" spans="1:2" ht="39.950000000000003" customHeight="1" x14ac:dyDescent="0.25">
      <c r="A162" s="99"/>
      <c r="B162" s="59"/>
    </row>
    <row r="163" spans="1:2" ht="39.950000000000003" customHeight="1" x14ac:dyDescent="0.25">
      <c r="A163" s="99"/>
      <c r="B163" s="59"/>
    </row>
    <row r="164" spans="1:2" ht="39.950000000000003" customHeight="1" x14ac:dyDescent="0.25">
      <c r="A164" s="99"/>
      <c r="B164" s="59"/>
    </row>
    <row r="165" spans="1:2" ht="39.950000000000003" customHeight="1" x14ac:dyDescent="0.25">
      <c r="A165" s="99"/>
      <c r="B165" s="59"/>
    </row>
    <row r="166" spans="1:2" ht="39.950000000000003" customHeight="1" x14ac:dyDescent="0.25">
      <c r="A166" s="99"/>
      <c r="B166" s="59"/>
    </row>
    <row r="167" spans="1:2" ht="39.950000000000003" customHeight="1" x14ac:dyDescent="0.25">
      <c r="A167" s="99"/>
      <c r="B167" s="59"/>
    </row>
    <row r="168" spans="1:2" ht="39.950000000000003" customHeight="1" x14ac:dyDescent="0.25">
      <c r="A168" s="99"/>
      <c r="B168" s="59"/>
    </row>
    <row r="169" spans="1:2" ht="39.950000000000003" customHeight="1" x14ac:dyDescent="0.25">
      <c r="A169" s="99"/>
      <c r="B169" s="59"/>
    </row>
    <row r="170" spans="1:2" ht="39.950000000000003" customHeight="1" x14ac:dyDescent="0.25">
      <c r="A170" s="99"/>
      <c r="B170" s="59"/>
    </row>
    <row r="171" spans="1:2" ht="39.950000000000003" customHeight="1" x14ac:dyDescent="0.25">
      <c r="A171" s="99"/>
      <c r="B171" s="59"/>
    </row>
    <row r="172" spans="1:2" ht="39.950000000000003" customHeight="1" x14ac:dyDescent="0.25">
      <c r="A172" s="99"/>
      <c r="B172" s="59"/>
    </row>
    <row r="173" spans="1:2" ht="39.950000000000003" customHeight="1" x14ac:dyDescent="0.25">
      <c r="A173" s="99"/>
      <c r="B173" s="59"/>
    </row>
    <row r="174" spans="1:2" ht="39.950000000000003" customHeight="1" x14ac:dyDescent="0.25">
      <c r="A174" s="99"/>
      <c r="B174" s="59"/>
    </row>
    <row r="175" spans="1:2" ht="39.950000000000003" customHeight="1" x14ac:dyDescent="0.25">
      <c r="A175" s="99"/>
      <c r="B175" s="59"/>
    </row>
    <row r="176" spans="1:2" ht="39.950000000000003" customHeight="1" x14ac:dyDescent="0.25">
      <c r="A176" s="99"/>
      <c r="B176" s="59"/>
    </row>
    <row r="177" spans="1:2" ht="39.950000000000003" customHeight="1" x14ac:dyDescent="0.25">
      <c r="A177" s="99"/>
      <c r="B177" s="59"/>
    </row>
    <row r="178" spans="1:2" ht="39.950000000000003" customHeight="1" x14ac:dyDescent="0.25">
      <c r="A178" s="99"/>
      <c r="B178" s="59"/>
    </row>
    <row r="179" spans="1:2" ht="39.950000000000003" customHeight="1" x14ac:dyDescent="0.25">
      <c r="A179" s="99"/>
      <c r="B179" s="59"/>
    </row>
    <row r="180" spans="1:2" ht="39.950000000000003" customHeight="1" x14ac:dyDescent="0.25">
      <c r="A180" s="99"/>
      <c r="B180" s="59"/>
    </row>
  </sheetData>
  <mergeCells count="22">
    <mergeCell ref="B15:D15"/>
    <mergeCell ref="A2:A6"/>
    <mergeCell ref="B4:D4"/>
    <mergeCell ref="B6:D6"/>
    <mergeCell ref="A7:C7"/>
    <mergeCell ref="B13:D13"/>
    <mergeCell ref="B34:D34"/>
    <mergeCell ref="B36:D36"/>
    <mergeCell ref="B38:D38"/>
    <mergeCell ref="A39:C39"/>
    <mergeCell ref="A40:A41"/>
    <mergeCell ref="B41:D41"/>
    <mergeCell ref="A55:C55"/>
    <mergeCell ref="A42:C42"/>
    <mergeCell ref="A43:A47"/>
    <mergeCell ref="B44:D44"/>
    <mergeCell ref="B47:D47"/>
    <mergeCell ref="A48:C48"/>
    <mergeCell ref="A49:A54"/>
    <mergeCell ref="B50:D50"/>
    <mergeCell ref="B52:D52"/>
    <mergeCell ref="B54:D54"/>
  </mergeCells>
  <pageMargins left="0.7" right="0.7" top="0.75" bottom="0.75" header="0.3" footer="0.3"/>
  <pageSetup paperSize="9" scale="4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08CC-B44B-4DAC-858A-2A1EFD519DEE}">
  <dimension ref="A1:E25"/>
  <sheetViews>
    <sheetView tabSelected="1" topLeftCell="A4" workbookViewId="0">
      <selection activeCell="F12" sqref="F12"/>
    </sheetView>
  </sheetViews>
  <sheetFormatPr baseColWidth="10" defaultRowHeight="15" x14ac:dyDescent="0.25"/>
  <cols>
    <col min="1" max="1" width="1.5703125" customWidth="1"/>
    <col min="2" max="2" width="68.5703125" bestFit="1" customWidth="1"/>
    <col min="3" max="3" width="2.85546875" customWidth="1"/>
    <col min="4" max="4" width="18.5703125" style="81" customWidth="1"/>
    <col min="5" max="5" width="1.5703125" customWidth="1"/>
    <col min="257" max="257" width="1.5703125" customWidth="1"/>
    <col min="258" max="258" width="68.5703125" bestFit="1" customWidth="1"/>
    <col min="259" max="259" width="2.85546875" customWidth="1"/>
    <col min="260" max="260" width="18.5703125" customWidth="1"/>
    <col min="261" max="261" width="1.5703125" customWidth="1"/>
    <col min="513" max="513" width="1.5703125" customWidth="1"/>
    <col min="514" max="514" width="68.5703125" bestFit="1" customWidth="1"/>
    <col min="515" max="515" width="2.85546875" customWidth="1"/>
    <col min="516" max="516" width="18.5703125" customWidth="1"/>
    <col min="517" max="517" width="1.5703125" customWidth="1"/>
    <col min="769" max="769" width="1.5703125" customWidth="1"/>
    <col min="770" max="770" width="68.5703125" bestFit="1" customWidth="1"/>
    <col min="771" max="771" width="2.85546875" customWidth="1"/>
    <col min="772" max="772" width="18.5703125" customWidth="1"/>
    <col min="773" max="773" width="1.5703125" customWidth="1"/>
    <col min="1025" max="1025" width="1.5703125" customWidth="1"/>
    <col min="1026" max="1026" width="68.5703125" bestFit="1" customWidth="1"/>
    <col min="1027" max="1027" width="2.85546875" customWidth="1"/>
    <col min="1028" max="1028" width="18.5703125" customWidth="1"/>
    <col min="1029" max="1029" width="1.5703125" customWidth="1"/>
    <col min="1281" max="1281" width="1.5703125" customWidth="1"/>
    <col min="1282" max="1282" width="68.5703125" bestFit="1" customWidth="1"/>
    <col min="1283" max="1283" width="2.85546875" customWidth="1"/>
    <col min="1284" max="1284" width="18.5703125" customWidth="1"/>
    <col min="1285" max="1285" width="1.5703125" customWidth="1"/>
    <col min="1537" max="1537" width="1.5703125" customWidth="1"/>
    <col min="1538" max="1538" width="68.5703125" bestFit="1" customWidth="1"/>
    <col min="1539" max="1539" width="2.85546875" customWidth="1"/>
    <col min="1540" max="1540" width="18.5703125" customWidth="1"/>
    <col min="1541" max="1541" width="1.5703125" customWidth="1"/>
    <col min="1793" max="1793" width="1.5703125" customWidth="1"/>
    <col min="1794" max="1794" width="68.5703125" bestFit="1" customWidth="1"/>
    <col min="1795" max="1795" width="2.85546875" customWidth="1"/>
    <col min="1796" max="1796" width="18.5703125" customWidth="1"/>
    <col min="1797" max="1797" width="1.5703125" customWidth="1"/>
    <col min="2049" max="2049" width="1.5703125" customWidth="1"/>
    <col min="2050" max="2050" width="68.5703125" bestFit="1" customWidth="1"/>
    <col min="2051" max="2051" width="2.85546875" customWidth="1"/>
    <col min="2052" max="2052" width="18.5703125" customWidth="1"/>
    <col min="2053" max="2053" width="1.5703125" customWidth="1"/>
    <col min="2305" max="2305" width="1.5703125" customWidth="1"/>
    <col min="2306" max="2306" width="68.5703125" bestFit="1" customWidth="1"/>
    <col min="2307" max="2307" width="2.85546875" customWidth="1"/>
    <col min="2308" max="2308" width="18.5703125" customWidth="1"/>
    <col min="2309" max="2309" width="1.5703125" customWidth="1"/>
    <col min="2561" max="2561" width="1.5703125" customWidth="1"/>
    <col min="2562" max="2562" width="68.5703125" bestFit="1" customWidth="1"/>
    <col min="2563" max="2563" width="2.85546875" customWidth="1"/>
    <col min="2564" max="2564" width="18.5703125" customWidth="1"/>
    <col min="2565" max="2565" width="1.5703125" customWidth="1"/>
    <col min="2817" max="2817" width="1.5703125" customWidth="1"/>
    <col min="2818" max="2818" width="68.5703125" bestFit="1" customWidth="1"/>
    <col min="2819" max="2819" width="2.85546875" customWidth="1"/>
    <col min="2820" max="2820" width="18.5703125" customWidth="1"/>
    <col min="2821" max="2821" width="1.5703125" customWidth="1"/>
    <col min="3073" max="3073" width="1.5703125" customWidth="1"/>
    <col min="3074" max="3074" width="68.5703125" bestFit="1" customWidth="1"/>
    <col min="3075" max="3075" width="2.85546875" customWidth="1"/>
    <col min="3076" max="3076" width="18.5703125" customWidth="1"/>
    <col min="3077" max="3077" width="1.5703125" customWidth="1"/>
    <col min="3329" max="3329" width="1.5703125" customWidth="1"/>
    <col min="3330" max="3330" width="68.5703125" bestFit="1" customWidth="1"/>
    <col min="3331" max="3331" width="2.85546875" customWidth="1"/>
    <col min="3332" max="3332" width="18.5703125" customWidth="1"/>
    <col min="3333" max="3333" width="1.5703125" customWidth="1"/>
    <col min="3585" max="3585" width="1.5703125" customWidth="1"/>
    <col min="3586" max="3586" width="68.5703125" bestFit="1" customWidth="1"/>
    <col min="3587" max="3587" width="2.85546875" customWidth="1"/>
    <col min="3588" max="3588" width="18.5703125" customWidth="1"/>
    <col min="3589" max="3589" width="1.5703125" customWidth="1"/>
    <col min="3841" max="3841" width="1.5703125" customWidth="1"/>
    <col min="3842" max="3842" width="68.5703125" bestFit="1" customWidth="1"/>
    <col min="3843" max="3843" width="2.85546875" customWidth="1"/>
    <col min="3844" max="3844" width="18.5703125" customWidth="1"/>
    <col min="3845" max="3845" width="1.5703125" customWidth="1"/>
    <col min="4097" max="4097" width="1.5703125" customWidth="1"/>
    <col min="4098" max="4098" width="68.5703125" bestFit="1" customWidth="1"/>
    <col min="4099" max="4099" width="2.85546875" customWidth="1"/>
    <col min="4100" max="4100" width="18.5703125" customWidth="1"/>
    <col min="4101" max="4101" width="1.5703125" customWidth="1"/>
    <col min="4353" max="4353" width="1.5703125" customWidth="1"/>
    <col min="4354" max="4354" width="68.5703125" bestFit="1" customWidth="1"/>
    <col min="4355" max="4355" width="2.85546875" customWidth="1"/>
    <col min="4356" max="4356" width="18.5703125" customWidth="1"/>
    <col min="4357" max="4357" width="1.5703125" customWidth="1"/>
    <col min="4609" max="4609" width="1.5703125" customWidth="1"/>
    <col min="4610" max="4610" width="68.5703125" bestFit="1" customWidth="1"/>
    <col min="4611" max="4611" width="2.85546875" customWidth="1"/>
    <col min="4612" max="4612" width="18.5703125" customWidth="1"/>
    <col min="4613" max="4613" width="1.5703125" customWidth="1"/>
    <col min="4865" max="4865" width="1.5703125" customWidth="1"/>
    <col min="4866" max="4866" width="68.5703125" bestFit="1" customWidth="1"/>
    <col min="4867" max="4867" width="2.85546875" customWidth="1"/>
    <col min="4868" max="4868" width="18.5703125" customWidth="1"/>
    <col min="4869" max="4869" width="1.5703125" customWidth="1"/>
    <col min="5121" max="5121" width="1.5703125" customWidth="1"/>
    <col min="5122" max="5122" width="68.5703125" bestFit="1" customWidth="1"/>
    <col min="5123" max="5123" width="2.85546875" customWidth="1"/>
    <col min="5124" max="5124" width="18.5703125" customWidth="1"/>
    <col min="5125" max="5125" width="1.5703125" customWidth="1"/>
    <col min="5377" max="5377" width="1.5703125" customWidth="1"/>
    <col min="5378" max="5378" width="68.5703125" bestFit="1" customWidth="1"/>
    <col min="5379" max="5379" width="2.85546875" customWidth="1"/>
    <col min="5380" max="5380" width="18.5703125" customWidth="1"/>
    <col min="5381" max="5381" width="1.5703125" customWidth="1"/>
    <col min="5633" max="5633" width="1.5703125" customWidth="1"/>
    <col min="5634" max="5634" width="68.5703125" bestFit="1" customWidth="1"/>
    <col min="5635" max="5635" width="2.85546875" customWidth="1"/>
    <col min="5636" max="5636" width="18.5703125" customWidth="1"/>
    <col min="5637" max="5637" width="1.5703125" customWidth="1"/>
    <col min="5889" max="5889" width="1.5703125" customWidth="1"/>
    <col min="5890" max="5890" width="68.5703125" bestFit="1" customWidth="1"/>
    <col min="5891" max="5891" width="2.85546875" customWidth="1"/>
    <col min="5892" max="5892" width="18.5703125" customWidth="1"/>
    <col min="5893" max="5893" width="1.5703125" customWidth="1"/>
    <col min="6145" max="6145" width="1.5703125" customWidth="1"/>
    <col min="6146" max="6146" width="68.5703125" bestFit="1" customWidth="1"/>
    <col min="6147" max="6147" width="2.85546875" customWidth="1"/>
    <col min="6148" max="6148" width="18.5703125" customWidth="1"/>
    <col min="6149" max="6149" width="1.5703125" customWidth="1"/>
    <col min="6401" max="6401" width="1.5703125" customWidth="1"/>
    <col min="6402" max="6402" width="68.5703125" bestFit="1" customWidth="1"/>
    <col min="6403" max="6403" width="2.85546875" customWidth="1"/>
    <col min="6404" max="6404" width="18.5703125" customWidth="1"/>
    <col min="6405" max="6405" width="1.5703125" customWidth="1"/>
    <col min="6657" max="6657" width="1.5703125" customWidth="1"/>
    <col min="6658" max="6658" width="68.5703125" bestFit="1" customWidth="1"/>
    <col min="6659" max="6659" width="2.85546875" customWidth="1"/>
    <col min="6660" max="6660" width="18.5703125" customWidth="1"/>
    <col min="6661" max="6661" width="1.5703125" customWidth="1"/>
    <col min="6913" max="6913" width="1.5703125" customWidth="1"/>
    <col min="6914" max="6914" width="68.5703125" bestFit="1" customWidth="1"/>
    <col min="6915" max="6915" width="2.85546875" customWidth="1"/>
    <col min="6916" max="6916" width="18.5703125" customWidth="1"/>
    <col min="6917" max="6917" width="1.5703125" customWidth="1"/>
    <col min="7169" max="7169" width="1.5703125" customWidth="1"/>
    <col min="7170" max="7170" width="68.5703125" bestFit="1" customWidth="1"/>
    <col min="7171" max="7171" width="2.85546875" customWidth="1"/>
    <col min="7172" max="7172" width="18.5703125" customWidth="1"/>
    <col min="7173" max="7173" width="1.5703125" customWidth="1"/>
    <col min="7425" max="7425" width="1.5703125" customWidth="1"/>
    <col min="7426" max="7426" width="68.5703125" bestFit="1" customWidth="1"/>
    <col min="7427" max="7427" width="2.85546875" customWidth="1"/>
    <col min="7428" max="7428" width="18.5703125" customWidth="1"/>
    <col min="7429" max="7429" width="1.5703125" customWidth="1"/>
    <col min="7681" max="7681" width="1.5703125" customWidth="1"/>
    <col min="7682" max="7682" width="68.5703125" bestFit="1" customWidth="1"/>
    <col min="7683" max="7683" width="2.85546875" customWidth="1"/>
    <col min="7684" max="7684" width="18.5703125" customWidth="1"/>
    <col min="7685" max="7685" width="1.5703125" customWidth="1"/>
    <col min="7937" max="7937" width="1.5703125" customWidth="1"/>
    <col min="7938" max="7938" width="68.5703125" bestFit="1" customWidth="1"/>
    <col min="7939" max="7939" width="2.85546875" customWidth="1"/>
    <col min="7940" max="7940" width="18.5703125" customWidth="1"/>
    <col min="7941" max="7941" width="1.5703125" customWidth="1"/>
    <col min="8193" max="8193" width="1.5703125" customWidth="1"/>
    <col min="8194" max="8194" width="68.5703125" bestFit="1" customWidth="1"/>
    <col min="8195" max="8195" width="2.85546875" customWidth="1"/>
    <col min="8196" max="8196" width="18.5703125" customWidth="1"/>
    <col min="8197" max="8197" width="1.5703125" customWidth="1"/>
    <col min="8449" max="8449" width="1.5703125" customWidth="1"/>
    <col min="8450" max="8450" width="68.5703125" bestFit="1" customWidth="1"/>
    <col min="8451" max="8451" width="2.85546875" customWidth="1"/>
    <col min="8452" max="8452" width="18.5703125" customWidth="1"/>
    <col min="8453" max="8453" width="1.5703125" customWidth="1"/>
    <col min="8705" max="8705" width="1.5703125" customWidth="1"/>
    <col min="8706" max="8706" width="68.5703125" bestFit="1" customWidth="1"/>
    <col min="8707" max="8707" width="2.85546875" customWidth="1"/>
    <col min="8708" max="8708" width="18.5703125" customWidth="1"/>
    <col min="8709" max="8709" width="1.5703125" customWidth="1"/>
    <col min="8961" max="8961" width="1.5703125" customWidth="1"/>
    <col min="8962" max="8962" width="68.5703125" bestFit="1" customWidth="1"/>
    <col min="8963" max="8963" width="2.85546875" customWidth="1"/>
    <col min="8964" max="8964" width="18.5703125" customWidth="1"/>
    <col min="8965" max="8965" width="1.5703125" customWidth="1"/>
    <col min="9217" max="9217" width="1.5703125" customWidth="1"/>
    <col min="9218" max="9218" width="68.5703125" bestFit="1" customWidth="1"/>
    <col min="9219" max="9219" width="2.85546875" customWidth="1"/>
    <col min="9220" max="9220" width="18.5703125" customWidth="1"/>
    <col min="9221" max="9221" width="1.5703125" customWidth="1"/>
    <col min="9473" max="9473" width="1.5703125" customWidth="1"/>
    <col min="9474" max="9474" width="68.5703125" bestFit="1" customWidth="1"/>
    <col min="9475" max="9475" width="2.85546875" customWidth="1"/>
    <col min="9476" max="9476" width="18.5703125" customWidth="1"/>
    <col min="9477" max="9477" width="1.5703125" customWidth="1"/>
    <col min="9729" max="9729" width="1.5703125" customWidth="1"/>
    <col min="9730" max="9730" width="68.5703125" bestFit="1" customWidth="1"/>
    <col min="9731" max="9731" width="2.85546875" customWidth="1"/>
    <col min="9732" max="9732" width="18.5703125" customWidth="1"/>
    <col min="9733" max="9733" width="1.5703125" customWidth="1"/>
    <col min="9985" max="9985" width="1.5703125" customWidth="1"/>
    <col min="9986" max="9986" width="68.5703125" bestFit="1" customWidth="1"/>
    <col min="9987" max="9987" width="2.85546875" customWidth="1"/>
    <col min="9988" max="9988" width="18.5703125" customWidth="1"/>
    <col min="9989" max="9989" width="1.5703125" customWidth="1"/>
    <col min="10241" max="10241" width="1.5703125" customWidth="1"/>
    <col min="10242" max="10242" width="68.5703125" bestFit="1" customWidth="1"/>
    <col min="10243" max="10243" width="2.85546875" customWidth="1"/>
    <col min="10244" max="10244" width="18.5703125" customWidth="1"/>
    <col min="10245" max="10245" width="1.5703125" customWidth="1"/>
    <col min="10497" max="10497" width="1.5703125" customWidth="1"/>
    <col min="10498" max="10498" width="68.5703125" bestFit="1" customWidth="1"/>
    <col min="10499" max="10499" width="2.85546875" customWidth="1"/>
    <col min="10500" max="10500" width="18.5703125" customWidth="1"/>
    <col min="10501" max="10501" width="1.5703125" customWidth="1"/>
    <col min="10753" max="10753" width="1.5703125" customWidth="1"/>
    <col min="10754" max="10754" width="68.5703125" bestFit="1" customWidth="1"/>
    <col min="10755" max="10755" width="2.85546875" customWidth="1"/>
    <col min="10756" max="10756" width="18.5703125" customWidth="1"/>
    <col min="10757" max="10757" width="1.5703125" customWidth="1"/>
    <col min="11009" max="11009" width="1.5703125" customWidth="1"/>
    <col min="11010" max="11010" width="68.5703125" bestFit="1" customWidth="1"/>
    <col min="11011" max="11011" width="2.85546875" customWidth="1"/>
    <col min="11012" max="11012" width="18.5703125" customWidth="1"/>
    <col min="11013" max="11013" width="1.5703125" customWidth="1"/>
    <col min="11265" max="11265" width="1.5703125" customWidth="1"/>
    <col min="11266" max="11266" width="68.5703125" bestFit="1" customWidth="1"/>
    <col min="11267" max="11267" width="2.85546875" customWidth="1"/>
    <col min="11268" max="11268" width="18.5703125" customWidth="1"/>
    <col min="11269" max="11269" width="1.5703125" customWidth="1"/>
    <col min="11521" max="11521" width="1.5703125" customWidth="1"/>
    <col min="11522" max="11522" width="68.5703125" bestFit="1" customWidth="1"/>
    <col min="11523" max="11523" width="2.85546875" customWidth="1"/>
    <col min="11524" max="11524" width="18.5703125" customWidth="1"/>
    <col min="11525" max="11525" width="1.5703125" customWidth="1"/>
    <col min="11777" max="11777" width="1.5703125" customWidth="1"/>
    <col min="11778" max="11778" width="68.5703125" bestFit="1" customWidth="1"/>
    <col min="11779" max="11779" width="2.85546875" customWidth="1"/>
    <col min="11780" max="11780" width="18.5703125" customWidth="1"/>
    <col min="11781" max="11781" width="1.5703125" customWidth="1"/>
    <col min="12033" max="12033" width="1.5703125" customWidth="1"/>
    <col min="12034" max="12034" width="68.5703125" bestFit="1" customWidth="1"/>
    <col min="12035" max="12035" width="2.85546875" customWidth="1"/>
    <col min="12036" max="12036" width="18.5703125" customWidth="1"/>
    <col min="12037" max="12037" width="1.5703125" customWidth="1"/>
    <col min="12289" max="12289" width="1.5703125" customWidth="1"/>
    <col min="12290" max="12290" width="68.5703125" bestFit="1" customWidth="1"/>
    <col min="12291" max="12291" width="2.85546875" customWidth="1"/>
    <col min="12292" max="12292" width="18.5703125" customWidth="1"/>
    <col min="12293" max="12293" width="1.5703125" customWidth="1"/>
    <col min="12545" max="12545" width="1.5703125" customWidth="1"/>
    <col min="12546" max="12546" width="68.5703125" bestFit="1" customWidth="1"/>
    <col min="12547" max="12547" width="2.85546875" customWidth="1"/>
    <col min="12548" max="12548" width="18.5703125" customWidth="1"/>
    <col min="12549" max="12549" width="1.5703125" customWidth="1"/>
    <col min="12801" max="12801" width="1.5703125" customWidth="1"/>
    <col min="12802" max="12802" width="68.5703125" bestFit="1" customWidth="1"/>
    <col min="12803" max="12803" width="2.85546875" customWidth="1"/>
    <col min="12804" max="12804" width="18.5703125" customWidth="1"/>
    <col min="12805" max="12805" width="1.5703125" customWidth="1"/>
    <col min="13057" max="13057" width="1.5703125" customWidth="1"/>
    <col min="13058" max="13058" width="68.5703125" bestFit="1" customWidth="1"/>
    <col min="13059" max="13059" width="2.85546875" customWidth="1"/>
    <col min="13060" max="13060" width="18.5703125" customWidth="1"/>
    <col min="13061" max="13061" width="1.5703125" customWidth="1"/>
    <col min="13313" max="13313" width="1.5703125" customWidth="1"/>
    <col min="13314" max="13314" width="68.5703125" bestFit="1" customWidth="1"/>
    <col min="13315" max="13315" width="2.85546875" customWidth="1"/>
    <col min="13316" max="13316" width="18.5703125" customWidth="1"/>
    <col min="13317" max="13317" width="1.5703125" customWidth="1"/>
    <col min="13569" max="13569" width="1.5703125" customWidth="1"/>
    <col min="13570" max="13570" width="68.5703125" bestFit="1" customWidth="1"/>
    <col min="13571" max="13571" width="2.85546875" customWidth="1"/>
    <col min="13572" max="13572" width="18.5703125" customWidth="1"/>
    <col min="13573" max="13573" width="1.5703125" customWidth="1"/>
    <col min="13825" max="13825" width="1.5703125" customWidth="1"/>
    <col min="13826" max="13826" width="68.5703125" bestFit="1" customWidth="1"/>
    <col min="13827" max="13827" width="2.85546875" customWidth="1"/>
    <col min="13828" max="13828" width="18.5703125" customWidth="1"/>
    <col min="13829" max="13829" width="1.5703125" customWidth="1"/>
    <col min="14081" max="14081" width="1.5703125" customWidth="1"/>
    <col min="14082" max="14082" width="68.5703125" bestFit="1" customWidth="1"/>
    <col min="14083" max="14083" width="2.85546875" customWidth="1"/>
    <col min="14084" max="14084" width="18.5703125" customWidth="1"/>
    <col min="14085" max="14085" width="1.5703125" customWidth="1"/>
    <col min="14337" max="14337" width="1.5703125" customWidth="1"/>
    <col min="14338" max="14338" width="68.5703125" bestFit="1" customWidth="1"/>
    <col min="14339" max="14339" width="2.85546875" customWidth="1"/>
    <col min="14340" max="14340" width="18.5703125" customWidth="1"/>
    <col min="14341" max="14341" width="1.5703125" customWidth="1"/>
    <col min="14593" max="14593" width="1.5703125" customWidth="1"/>
    <col min="14594" max="14594" width="68.5703125" bestFit="1" customWidth="1"/>
    <col min="14595" max="14595" width="2.85546875" customWidth="1"/>
    <col min="14596" max="14596" width="18.5703125" customWidth="1"/>
    <col min="14597" max="14597" width="1.5703125" customWidth="1"/>
    <col min="14849" max="14849" width="1.5703125" customWidth="1"/>
    <col min="14850" max="14850" width="68.5703125" bestFit="1" customWidth="1"/>
    <col min="14851" max="14851" width="2.85546875" customWidth="1"/>
    <col min="14852" max="14852" width="18.5703125" customWidth="1"/>
    <col min="14853" max="14853" width="1.5703125" customWidth="1"/>
    <col min="15105" max="15105" width="1.5703125" customWidth="1"/>
    <col min="15106" max="15106" width="68.5703125" bestFit="1" customWidth="1"/>
    <col min="15107" max="15107" width="2.85546875" customWidth="1"/>
    <col min="15108" max="15108" width="18.5703125" customWidth="1"/>
    <col min="15109" max="15109" width="1.5703125" customWidth="1"/>
    <col min="15361" max="15361" width="1.5703125" customWidth="1"/>
    <col min="15362" max="15362" width="68.5703125" bestFit="1" customWidth="1"/>
    <col min="15363" max="15363" width="2.85546875" customWidth="1"/>
    <col min="15364" max="15364" width="18.5703125" customWidth="1"/>
    <col min="15365" max="15365" width="1.5703125" customWidth="1"/>
    <col min="15617" max="15617" width="1.5703125" customWidth="1"/>
    <col min="15618" max="15618" width="68.5703125" bestFit="1" customWidth="1"/>
    <col min="15619" max="15619" width="2.85546875" customWidth="1"/>
    <col min="15620" max="15620" width="18.5703125" customWidth="1"/>
    <col min="15621" max="15621" width="1.5703125" customWidth="1"/>
    <col min="15873" max="15873" width="1.5703125" customWidth="1"/>
    <col min="15874" max="15874" width="68.5703125" bestFit="1" customWidth="1"/>
    <col min="15875" max="15875" width="2.85546875" customWidth="1"/>
    <col min="15876" max="15876" width="18.5703125" customWidth="1"/>
    <col min="15877" max="15877" width="1.5703125" customWidth="1"/>
    <col min="16129" max="16129" width="1.5703125" customWidth="1"/>
    <col min="16130" max="16130" width="68.5703125" bestFit="1" customWidth="1"/>
    <col min="16131" max="16131" width="2.85546875" customWidth="1"/>
    <col min="16132" max="16132" width="18.5703125" customWidth="1"/>
    <col min="16133" max="16133" width="1.5703125" customWidth="1"/>
  </cols>
  <sheetData>
    <row r="1" spans="1:5" ht="15.75" thickBot="1" x14ac:dyDescent="0.3">
      <c r="A1" s="1"/>
      <c r="B1" s="1"/>
      <c r="C1" s="1"/>
      <c r="D1" s="73"/>
      <c r="E1" s="1"/>
    </row>
    <row r="2" spans="1:5" ht="18.75" x14ac:dyDescent="0.25">
      <c r="A2" s="1"/>
      <c r="B2" s="134" t="s">
        <v>128</v>
      </c>
      <c r="C2" s="135"/>
      <c r="D2" s="136"/>
      <c r="E2" s="1"/>
    </row>
    <row r="3" spans="1:5" ht="18.75" x14ac:dyDescent="0.25">
      <c r="A3" s="1"/>
      <c r="B3" s="22" t="s">
        <v>129</v>
      </c>
      <c r="C3" s="23"/>
      <c r="D3" s="74" t="s">
        <v>130</v>
      </c>
      <c r="E3" s="1"/>
    </row>
    <row r="4" spans="1:5" ht="18.75" x14ac:dyDescent="0.25">
      <c r="A4" s="1"/>
      <c r="B4" s="24"/>
      <c r="C4" s="25"/>
      <c r="D4" s="75"/>
      <c r="E4" s="1"/>
    </row>
    <row r="5" spans="1:5" ht="30" customHeight="1" x14ac:dyDescent="0.25">
      <c r="A5" s="1"/>
      <c r="B5" s="26" t="s">
        <v>131</v>
      </c>
      <c r="C5" s="27"/>
      <c r="D5" s="76">
        <f>'Liquidació PTTO 2021'!F15</f>
        <v>20648</v>
      </c>
      <c r="E5" s="1"/>
    </row>
    <row r="6" spans="1:5" ht="30" customHeight="1" x14ac:dyDescent="0.25">
      <c r="A6" s="1"/>
      <c r="B6" s="28" t="s">
        <v>132</v>
      </c>
      <c r="C6" s="29"/>
      <c r="D6" s="77"/>
      <c r="E6" s="1"/>
    </row>
    <row r="7" spans="1:5" ht="30" customHeight="1" x14ac:dyDescent="0.25">
      <c r="A7" s="1"/>
      <c r="B7" s="28" t="s">
        <v>133</v>
      </c>
      <c r="C7" s="29"/>
      <c r="D7" s="77"/>
      <c r="E7" s="1"/>
    </row>
    <row r="8" spans="1:5" ht="30" customHeight="1" x14ac:dyDescent="0.25">
      <c r="A8" s="1"/>
      <c r="B8" s="30"/>
      <c r="C8" s="31"/>
      <c r="D8" s="78"/>
      <c r="E8" s="1"/>
    </row>
    <row r="9" spans="1:5" ht="30" customHeight="1" x14ac:dyDescent="0.25">
      <c r="A9" s="1"/>
      <c r="B9" s="28" t="s">
        <v>134</v>
      </c>
      <c r="C9" s="29"/>
      <c r="D9" s="79">
        <v>-86528</v>
      </c>
      <c r="E9" s="1"/>
    </row>
    <row r="10" spans="1:5" ht="30" customHeight="1" x14ac:dyDescent="0.25">
      <c r="A10" s="1"/>
      <c r="B10" s="28" t="s">
        <v>135</v>
      </c>
      <c r="C10" s="29"/>
      <c r="D10" s="77"/>
      <c r="E10" s="1"/>
    </row>
    <row r="11" spans="1:5" ht="30" customHeight="1" x14ac:dyDescent="0.25">
      <c r="A11" s="1"/>
      <c r="B11" s="28" t="s">
        <v>136</v>
      </c>
      <c r="C11" s="29"/>
      <c r="D11" s="79">
        <v>-20626</v>
      </c>
      <c r="E11" s="1"/>
    </row>
    <row r="12" spans="1:5" ht="30" customHeight="1" x14ac:dyDescent="0.25">
      <c r="A12" s="1"/>
      <c r="B12" s="28" t="s">
        <v>137</v>
      </c>
      <c r="C12" s="29"/>
      <c r="D12" s="77"/>
      <c r="E12" s="1"/>
    </row>
    <row r="13" spans="1:5" ht="30" customHeight="1" x14ac:dyDescent="0.25">
      <c r="A13" s="1"/>
      <c r="B13" s="30"/>
      <c r="C13" s="31"/>
      <c r="D13" s="78"/>
      <c r="E13" s="1"/>
    </row>
    <row r="14" spans="1:5" ht="30" customHeight="1" x14ac:dyDescent="0.25">
      <c r="A14" s="1"/>
      <c r="B14" s="28" t="s">
        <v>138</v>
      </c>
      <c r="C14" s="29"/>
      <c r="D14" s="79">
        <v>68225.72</v>
      </c>
      <c r="E14" s="1"/>
    </row>
    <row r="15" spans="1:5" ht="30" customHeight="1" x14ac:dyDescent="0.25">
      <c r="A15" s="1"/>
      <c r="B15" s="28" t="s">
        <v>139</v>
      </c>
      <c r="C15" s="29"/>
      <c r="D15" s="77"/>
      <c r="E15" s="1"/>
    </row>
    <row r="16" spans="1:5" ht="30" customHeight="1" x14ac:dyDescent="0.25">
      <c r="A16" s="1"/>
      <c r="B16" s="28" t="s">
        <v>140</v>
      </c>
      <c r="C16" s="29"/>
      <c r="D16" s="79"/>
      <c r="E16" s="1"/>
    </row>
    <row r="17" spans="1:5" ht="30" customHeight="1" x14ac:dyDescent="0.25">
      <c r="A17" s="1"/>
      <c r="B17" s="28" t="s">
        <v>141</v>
      </c>
      <c r="C17" s="29"/>
      <c r="D17" s="77"/>
      <c r="E17" s="1"/>
    </row>
    <row r="18" spans="1:5" ht="30" customHeight="1" x14ac:dyDescent="0.25">
      <c r="A18" s="1"/>
      <c r="B18" s="28" t="s">
        <v>142</v>
      </c>
      <c r="C18" s="29"/>
      <c r="D18" s="77"/>
      <c r="E18" s="1"/>
    </row>
    <row r="19" spans="1:5" ht="30" customHeight="1" x14ac:dyDescent="0.25">
      <c r="A19" s="1"/>
      <c r="B19" s="28" t="s">
        <v>143</v>
      </c>
      <c r="C19" s="29"/>
      <c r="D19" s="77"/>
      <c r="E19" s="1"/>
    </row>
    <row r="20" spans="1:5" ht="30" customHeight="1" x14ac:dyDescent="0.25">
      <c r="A20" s="1"/>
      <c r="B20" s="28" t="s">
        <v>144</v>
      </c>
      <c r="C20" s="29"/>
      <c r="D20" s="79">
        <v>9265</v>
      </c>
      <c r="E20" s="1"/>
    </row>
    <row r="21" spans="1:5" ht="30" customHeight="1" x14ac:dyDescent="0.25">
      <c r="A21" s="1"/>
      <c r="B21" s="30"/>
      <c r="C21" s="31"/>
      <c r="D21" s="78"/>
      <c r="E21" s="1"/>
    </row>
    <row r="22" spans="1:5" ht="30" customHeight="1" x14ac:dyDescent="0.25">
      <c r="A22" s="1"/>
      <c r="B22" s="28" t="s">
        <v>145</v>
      </c>
      <c r="C22" s="29"/>
      <c r="D22" s="79">
        <v>9016</v>
      </c>
      <c r="E22" s="1"/>
    </row>
    <row r="23" spans="1:5" ht="30" customHeight="1" x14ac:dyDescent="0.25">
      <c r="A23" s="1"/>
      <c r="B23" s="30"/>
      <c r="C23" s="31"/>
      <c r="D23" s="78"/>
      <c r="E23" s="1"/>
    </row>
    <row r="24" spans="1:5" ht="30" customHeight="1" thickBot="1" x14ac:dyDescent="0.3">
      <c r="A24" s="1"/>
      <c r="B24" s="32" t="s">
        <v>146</v>
      </c>
      <c r="C24" s="33"/>
      <c r="D24" s="80">
        <f>SUM(D5:D23)-1</f>
        <v>-0.27999999999883585</v>
      </c>
      <c r="E24" s="1"/>
    </row>
    <row r="25" spans="1:5" ht="9" customHeight="1" x14ac:dyDescent="0.25">
      <c r="A25" s="1"/>
      <c r="B25" s="1"/>
      <c r="C25" s="1"/>
      <c r="D25" s="73"/>
      <c r="E25" s="1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Liquidació PTTO 2021</vt:lpstr>
      <vt:lpstr>Liquidació PTTO 2021 Ingrés</vt:lpstr>
      <vt:lpstr>Liquidació PTTO 2020 Despes (2)</vt:lpstr>
      <vt:lpstr>Conciliació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Martin Frigols</cp:lastModifiedBy>
  <cp:lastPrinted>2022-07-11T13:51:17Z</cp:lastPrinted>
  <dcterms:created xsi:type="dcterms:W3CDTF">2022-07-08T11:42:22Z</dcterms:created>
  <dcterms:modified xsi:type="dcterms:W3CDTF">2022-07-11T14:38:58Z</dcterms:modified>
</cp:coreProperties>
</file>